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drawings/drawing3.xml" ContentType="application/vnd.openxmlformats-officedocument.drawing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drawings/drawing25.xml" ContentType="application/vnd.openxmlformats-officedocument.drawing+xml"/>
  <Override PartName="/xl/charts/chart16.xml" ContentType="application/vnd.openxmlformats-officedocument.drawingml.chart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LQA STUDIES\SLQA 1-2016\"/>
    </mc:Choice>
  </mc:AlternateContent>
  <bookViews>
    <workbookView xWindow="-12" yWindow="-12" windowWidth="9576" windowHeight="8772" tabRatio="957" activeTab="22"/>
  </bookViews>
  <sheets>
    <sheet name="Class 1" sheetId="1" r:id="rId1"/>
    <sheet name="Class 2" sheetId="2" r:id="rId2"/>
    <sheet name="Class 3" sheetId="3" r:id="rId3"/>
    <sheet name="Class 3 PSD" sheetId="8" r:id="rId4"/>
    <sheet name="C1-FineSplit Chart" sheetId="10" r:id="rId5"/>
    <sheet name="C1-SandSplit Chart" sheetId="11" r:id="rId6"/>
    <sheet name="C1-SedWeight Chart" sheetId="12" r:id="rId7"/>
    <sheet name="C1-SSC Chart" sheetId="9" r:id="rId8"/>
    <sheet name="C2-FineSplit Chart" sheetId="13" r:id="rId9"/>
    <sheet name="C2-SandSplit Chart" sheetId="14" r:id="rId10"/>
    <sheet name="C2-SedWeight Chart" sheetId="15" r:id="rId11"/>
    <sheet name="C2-SSC Chart" sheetId="16" r:id="rId12"/>
    <sheet name="C3-FineSplit Chart" sheetId="17" r:id="rId13"/>
    <sheet name="C3-SandSplit Chart" sheetId="18" r:id="rId14"/>
    <sheet name="C3-SedWeight Chart" sheetId="19" r:id="rId15"/>
    <sheet name="C3-SSC Chart" sheetId="20" r:id="rId16"/>
    <sheet name="C3 PSD 002 Chart" sheetId="21" r:id="rId17"/>
    <sheet name="C3 PSD 004 Chart" sheetId="22" r:id="rId18"/>
    <sheet name="C3 PSD 008 Chart" sheetId="23" r:id="rId19"/>
    <sheet name="C3 PSD 016 Chart" sheetId="24" r:id="rId20"/>
    <sheet name="C3 PSD 031 Chart" sheetId="25" r:id="rId21"/>
    <sheet name="Stats Table" sheetId="4" r:id="rId22"/>
    <sheet name="Sample Specs" sheetId="26" r:id="rId23"/>
  </sheets>
  <definedNames>
    <definedName name="_105mg" localSheetId="1">'Class 2'!$A$1:$AO$11413</definedName>
    <definedName name="_2222mg" localSheetId="2">'Class 3'!$A$1:$AO$291</definedName>
    <definedName name="_2222mg" localSheetId="3">'Class 3 PSD'!$A$1:$K$264</definedName>
    <definedName name="_65mg" localSheetId="0">'Class 1'!$A$1:$AQ$296</definedName>
    <definedName name="_65mg" localSheetId="1">'Class 2'!$A$1:$AQ$296</definedName>
    <definedName name="_65mg" localSheetId="2">'Class 3'!$A$1:$AQ$296</definedName>
  </definedNames>
  <calcPr calcId="152511"/>
</workbook>
</file>

<file path=xl/calcChain.xml><?xml version="1.0" encoding="utf-8"?>
<calcChain xmlns="http://schemas.openxmlformats.org/spreadsheetml/2006/main">
  <c r="D17" i="26" l="1"/>
  <c r="E17" i="26" s="1"/>
  <c r="G17" i="26" s="1"/>
  <c r="D16" i="26"/>
  <c r="E16" i="26" s="1"/>
  <c r="G16" i="26" s="1"/>
  <c r="D15" i="26"/>
  <c r="E15" i="26" s="1"/>
  <c r="G15" i="26" s="1"/>
  <c r="E13" i="26"/>
  <c r="G13" i="26" s="1"/>
  <c r="D13" i="26"/>
  <c r="D12" i="26"/>
  <c r="E12" i="26" s="1"/>
  <c r="G12" i="26" s="1"/>
  <c r="D11" i="26"/>
  <c r="E11" i="26" s="1"/>
  <c r="G11" i="26" s="1"/>
  <c r="D9" i="26"/>
  <c r="E9" i="26" s="1"/>
  <c r="G9" i="26" s="1"/>
  <c r="D8" i="26"/>
  <c r="E8" i="26" s="1"/>
  <c r="G8" i="26" s="1"/>
  <c r="D7" i="26"/>
  <c r="E7" i="26" s="1"/>
  <c r="G7" i="26" s="1"/>
  <c r="Q5" i="2" l="1"/>
  <c r="R5" i="2"/>
  <c r="S5" i="2"/>
  <c r="T5" i="2"/>
  <c r="Q7" i="2"/>
  <c r="R7" i="2"/>
  <c r="S7" i="2"/>
  <c r="T7" i="2"/>
  <c r="Q8" i="2"/>
  <c r="R8" i="2"/>
  <c r="S8" i="2"/>
  <c r="T8" i="2"/>
  <c r="Q9" i="2"/>
  <c r="R9" i="2"/>
  <c r="S9" i="2"/>
  <c r="T9" i="2"/>
  <c r="Q10" i="2"/>
  <c r="R10" i="2"/>
  <c r="S10" i="2"/>
  <c r="T10" i="2"/>
  <c r="Q11" i="2"/>
  <c r="R11" i="2"/>
  <c r="S11" i="2"/>
  <c r="T11" i="2"/>
  <c r="Q12" i="2"/>
  <c r="R12" i="2"/>
  <c r="S12" i="2"/>
  <c r="T12" i="2"/>
  <c r="Q13" i="2"/>
  <c r="R13" i="2"/>
  <c r="S13" i="2"/>
  <c r="T13" i="2"/>
  <c r="Q14" i="2"/>
  <c r="R14" i="2"/>
  <c r="S14" i="2"/>
  <c r="T14" i="2"/>
  <c r="Q15" i="2"/>
  <c r="R15" i="2"/>
  <c r="S15" i="2"/>
  <c r="T15" i="2"/>
  <c r="Q16" i="2"/>
  <c r="R16" i="2"/>
  <c r="S16" i="2"/>
  <c r="T16" i="2"/>
  <c r="Q17" i="2"/>
  <c r="R17" i="2"/>
  <c r="S17" i="2"/>
  <c r="T17" i="2"/>
  <c r="Q18" i="2"/>
  <c r="R18" i="2"/>
  <c r="S18" i="2"/>
  <c r="T18" i="2"/>
  <c r="Q19" i="2"/>
  <c r="R19" i="2"/>
  <c r="S19" i="2"/>
  <c r="T19" i="2"/>
  <c r="Q20" i="2"/>
  <c r="R20" i="2"/>
  <c r="S20" i="2"/>
  <c r="T20" i="2"/>
  <c r="Q21" i="2"/>
  <c r="R21" i="2"/>
  <c r="S21" i="2"/>
  <c r="T21" i="2"/>
  <c r="Q22" i="2"/>
  <c r="R22" i="2"/>
  <c r="S22" i="2"/>
  <c r="T22" i="2"/>
  <c r="Q23" i="2"/>
  <c r="R23" i="2"/>
  <c r="S23" i="2"/>
  <c r="T23" i="2"/>
  <c r="Q24" i="2"/>
  <c r="R24" i="2"/>
  <c r="S24" i="2"/>
  <c r="T24" i="2"/>
  <c r="Q25" i="2"/>
  <c r="R25" i="2"/>
  <c r="S25" i="2"/>
  <c r="T25" i="2"/>
  <c r="Q26" i="2"/>
  <c r="R26" i="2"/>
  <c r="S26" i="2"/>
  <c r="T26" i="2"/>
  <c r="Q27" i="2"/>
  <c r="R27" i="2"/>
  <c r="S27" i="2"/>
  <c r="T27" i="2"/>
  <c r="Q28" i="2"/>
  <c r="R28" i="2"/>
  <c r="S28" i="2"/>
  <c r="T28" i="2"/>
  <c r="Q29" i="2"/>
  <c r="R29" i="2"/>
  <c r="S29" i="2"/>
  <c r="T29" i="2"/>
  <c r="Q30" i="2"/>
  <c r="R30" i="2"/>
  <c r="S30" i="2"/>
  <c r="T30" i="2"/>
  <c r="Q31" i="2"/>
  <c r="R31" i="2"/>
  <c r="S31" i="2"/>
  <c r="T31" i="2"/>
  <c r="Q32" i="2"/>
  <c r="R32" i="2"/>
  <c r="S32" i="2"/>
  <c r="T32" i="2"/>
  <c r="Q33" i="2"/>
  <c r="R33" i="2"/>
  <c r="S33" i="2"/>
  <c r="T33" i="2"/>
  <c r="Q34" i="2"/>
  <c r="R34" i="2"/>
  <c r="S34" i="2"/>
  <c r="T34" i="2"/>
  <c r="Q35" i="2"/>
  <c r="R35" i="2"/>
  <c r="S35" i="2"/>
  <c r="T35" i="2"/>
  <c r="Q36" i="2"/>
  <c r="R36" i="2"/>
  <c r="S36" i="2"/>
  <c r="T36" i="2"/>
  <c r="Q37" i="2"/>
  <c r="R37" i="2"/>
  <c r="S37" i="2"/>
  <c r="T37" i="2"/>
  <c r="Q38" i="2"/>
  <c r="R38" i="2"/>
  <c r="S38" i="2"/>
  <c r="T38" i="2"/>
  <c r="Q39" i="2"/>
  <c r="R39" i="2"/>
  <c r="S39" i="2"/>
  <c r="T39" i="2"/>
  <c r="Q52" i="2"/>
  <c r="R52" i="2"/>
  <c r="S52" i="2"/>
  <c r="T52" i="2"/>
  <c r="Q53" i="2"/>
  <c r="R53" i="2"/>
  <c r="S53" i="2"/>
  <c r="T53" i="2"/>
  <c r="Q54" i="2"/>
  <c r="R54" i="2"/>
  <c r="S54" i="2"/>
  <c r="T54" i="2"/>
  <c r="Q58" i="2"/>
  <c r="R58" i="2"/>
  <c r="S58" i="2"/>
  <c r="T58" i="2"/>
  <c r="Q59" i="2"/>
  <c r="R59" i="2"/>
  <c r="S59" i="2"/>
  <c r="T59" i="2"/>
  <c r="Q60" i="2"/>
  <c r="R60" i="2"/>
  <c r="S60" i="2"/>
  <c r="T60" i="2"/>
  <c r="Q61" i="2"/>
  <c r="R61" i="2"/>
  <c r="S61" i="2"/>
  <c r="T61" i="2"/>
  <c r="Q62" i="2"/>
  <c r="R62" i="2"/>
  <c r="S62" i="2"/>
  <c r="T62" i="2"/>
  <c r="Q63" i="2"/>
  <c r="R63" i="2"/>
  <c r="S63" i="2"/>
  <c r="T63" i="2"/>
  <c r="Q5" i="3"/>
  <c r="R5" i="3"/>
  <c r="S5" i="3"/>
  <c r="T5" i="3"/>
  <c r="Q7" i="3"/>
  <c r="R7" i="3"/>
  <c r="S7" i="3"/>
  <c r="T7" i="3"/>
  <c r="Q8" i="3"/>
  <c r="R8" i="3"/>
  <c r="S8" i="3"/>
  <c r="T8" i="3"/>
  <c r="Q9" i="3"/>
  <c r="R9" i="3"/>
  <c r="S9" i="3"/>
  <c r="T9" i="3"/>
  <c r="Q10" i="3"/>
  <c r="R10" i="3"/>
  <c r="S10" i="3"/>
  <c r="T10" i="3"/>
  <c r="Q11" i="3"/>
  <c r="R11" i="3"/>
  <c r="S11" i="3"/>
  <c r="T11" i="3"/>
  <c r="Q12" i="3"/>
  <c r="R12" i="3"/>
  <c r="S12" i="3"/>
  <c r="T12" i="3"/>
  <c r="Q13" i="3"/>
  <c r="R13" i="3"/>
  <c r="S13" i="3"/>
  <c r="T13" i="3"/>
  <c r="Q14" i="3"/>
  <c r="R14" i="3"/>
  <c r="S14" i="3"/>
  <c r="T14" i="3"/>
  <c r="Q15" i="3"/>
  <c r="R15" i="3"/>
  <c r="S15" i="3"/>
  <c r="T15" i="3"/>
  <c r="Q16" i="3"/>
  <c r="R16" i="3"/>
  <c r="S16" i="3"/>
  <c r="T16" i="3"/>
  <c r="Q17" i="3"/>
  <c r="R17" i="3"/>
  <c r="S17" i="3"/>
  <c r="T17" i="3"/>
  <c r="Q18" i="3"/>
  <c r="R18" i="3"/>
  <c r="S18" i="3"/>
  <c r="T18" i="3"/>
  <c r="Q19" i="3"/>
  <c r="R19" i="3"/>
  <c r="S19" i="3"/>
  <c r="T19" i="3"/>
  <c r="Q20" i="3"/>
  <c r="R20" i="3"/>
  <c r="S20" i="3"/>
  <c r="T20" i="3"/>
  <c r="Q21" i="3"/>
  <c r="R21" i="3"/>
  <c r="S21" i="3"/>
  <c r="T21" i="3"/>
  <c r="Q22" i="3"/>
  <c r="R22" i="3"/>
  <c r="S22" i="3"/>
  <c r="T22" i="3"/>
  <c r="Q23" i="3"/>
  <c r="R23" i="3"/>
  <c r="S23" i="3"/>
  <c r="T23" i="3"/>
  <c r="Q24" i="3"/>
  <c r="R24" i="3"/>
  <c r="S24" i="3"/>
  <c r="T24" i="3"/>
  <c r="Q25" i="3"/>
  <c r="R25" i="3"/>
  <c r="S25" i="3"/>
  <c r="T25" i="3"/>
  <c r="Q26" i="3"/>
  <c r="R26" i="3"/>
  <c r="S26" i="3"/>
  <c r="T26" i="3"/>
  <c r="Q27" i="3"/>
  <c r="R27" i="3"/>
  <c r="S27" i="3"/>
  <c r="T27" i="3"/>
  <c r="Q28" i="3"/>
  <c r="R28" i="3"/>
  <c r="S28" i="3"/>
  <c r="T28" i="3"/>
  <c r="Q29" i="3"/>
  <c r="R29" i="3"/>
  <c r="S29" i="3"/>
  <c r="T29" i="3"/>
  <c r="Q30" i="3"/>
  <c r="R30" i="3"/>
  <c r="S30" i="3"/>
  <c r="T30" i="3"/>
  <c r="Q31" i="3"/>
  <c r="R31" i="3"/>
  <c r="S31" i="3"/>
  <c r="T31" i="3"/>
  <c r="Q32" i="3"/>
  <c r="R32" i="3"/>
  <c r="S32" i="3"/>
  <c r="T32" i="3"/>
  <c r="Q33" i="3"/>
  <c r="R33" i="3"/>
  <c r="S33" i="3"/>
  <c r="T33" i="3"/>
  <c r="Q34" i="3"/>
  <c r="R34" i="3"/>
  <c r="S34" i="3"/>
  <c r="T34" i="3"/>
  <c r="Q35" i="3"/>
  <c r="R35" i="3"/>
  <c r="S35" i="3"/>
  <c r="T35" i="3"/>
  <c r="Q36" i="3"/>
  <c r="R36" i="3"/>
  <c r="S36" i="3"/>
  <c r="T36" i="3"/>
  <c r="Q37" i="3"/>
  <c r="R37" i="3"/>
  <c r="S37" i="3"/>
  <c r="T37" i="3"/>
  <c r="Q38" i="3"/>
  <c r="R38" i="3"/>
  <c r="S38" i="3"/>
  <c r="T38" i="3"/>
  <c r="Q39" i="3"/>
  <c r="R39" i="3"/>
  <c r="S39" i="3"/>
  <c r="T39" i="3"/>
  <c r="Q52" i="3"/>
  <c r="R52" i="3"/>
  <c r="S52" i="3"/>
  <c r="T52" i="3"/>
  <c r="Q53" i="3"/>
  <c r="R53" i="3"/>
  <c r="S53" i="3"/>
  <c r="T53" i="3"/>
  <c r="Q54" i="3"/>
  <c r="R54" i="3"/>
  <c r="S54" i="3"/>
  <c r="T54" i="3"/>
  <c r="Q58" i="3"/>
  <c r="R58" i="3"/>
  <c r="S58" i="3"/>
  <c r="T58" i="3"/>
  <c r="Q59" i="3"/>
  <c r="R59" i="3"/>
  <c r="S59" i="3"/>
  <c r="T59" i="3"/>
  <c r="Q60" i="3"/>
  <c r="R60" i="3"/>
  <c r="S60" i="3"/>
  <c r="T60" i="3"/>
  <c r="Q61" i="3"/>
  <c r="R61" i="3"/>
  <c r="S61" i="3"/>
  <c r="T61" i="3"/>
  <c r="Q62" i="3"/>
  <c r="R62" i="3"/>
  <c r="S62" i="3"/>
  <c r="T62" i="3"/>
  <c r="Q63" i="3"/>
  <c r="R63" i="3"/>
  <c r="S63" i="3"/>
  <c r="T63" i="3"/>
  <c r="Q7" i="1"/>
  <c r="R7" i="1"/>
  <c r="S7" i="1"/>
  <c r="T7" i="1"/>
  <c r="Q8" i="1"/>
  <c r="R8" i="1"/>
  <c r="S8" i="1"/>
  <c r="T8" i="1"/>
  <c r="Q9" i="1"/>
  <c r="R9" i="1"/>
  <c r="S9" i="1"/>
  <c r="T9" i="1"/>
  <c r="Q10" i="1"/>
  <c r="R10" i="1"/>
  <c r="S10" i="1"/>
  <c r="T10" i="1"/>
  <c r="Q11" i="1"/>
  <c r="R11" i="1"/>
  <c r="S11" i="1"/>
  <c r="T11" i="1"/>
  <c r="Q12" i="1"/>
  <c r="R12" i="1"/>
  <c r="S12" i="1"/>
  <c r="T12" i="1"/>
  <c r="Q13" i="1"/>
  <c r="R13" i="1"/>
  <c r="S13" i="1"/>
  <c r="T13" i="1"/>
  <c r="Q14" i="1"/>
  <c r="R14" i="1"/>
  <c r="S14" i="1"/>
  <c r="T14" i="1"/>
  <c r="Q15" i="1"/>
  <c r="R15" i="1"/>
  <c r="S15" i="1"/>
  <c r="T15" i="1"/>
  <c r="Q16" i="1"/>
  <c r="R16" i="1"/>
  <c r="S16" i="1"/>
  <c r="T16" i="1"/>
  <c r="Q17" i="1"/>
  <c r="R17" i="1"/>
  <c r="S17" i="1"/>
  <c r="T17" i="1"/>
  <c r="Q18" i="1"/>
  <c r="R18" i="1"/>
  <c r="S18" i="1"/>
  <c r="T18" i="1"/>
  <c r="Q19" i="1"/>
  <c r="R19" i="1"/>
  <c r="S19" i="1"/>
  <c r="T19" i="1"/>
  <c r="Q20" i="1"/>
  <c r="R20" i="1"/>
  <c r="S20" i="1"/>
  <c r="T20" i="1"/>
  <c r="Q21" i="1"/>
  <c r="R21" i="1"/>
  <c r="S21" i="1"/>
  <c r="T21" i="1"/>
  <c r="Q25" i="1"/>
  <c r="R25" i="1"/>
  <c r="S25" i="1"/>
  <c r="T25" i="1"/>
  <c r="Q26" i="1"/>
  <c r="R26" i="1"/>
  <c r="S26" i="1"/>
  <c r="T26" i="1"/>
  <c r="Q27" i="1"/>
  <c r="R27" i="1"/>
  <c r="S27" i="1"/>
  <c r="T27" i="1"/>
  <c r="Q28" i="1"/>
  <c r="R28" i="1"/>
  <c r="S28" i="1"/>
  <c r="T28" i="1"/>
  <c r="Q29" i="1"/>
  <c r="R29" i="1"/>
  <c r="S29" i="1"/>
  <c r="T29" i="1"/>
  <c r="Q30" i="1"/>
  <c r="R30" i="1"/>
  <c r="S30" i="1"/>
  <c r="T30" i="1"/>
  <c r="Q31" i="1"/>
  <c r="R31" i="1"/>
  <c r="S31" i="1"/>
  <c r="T31" i="1"/>
  <c r="Q32" i="1"/>
  <c r="R32" i="1"/>
  <c r="S32" i="1"/>
  <c r="T32" i="1"/>
  <c r="Q33" i="1"/>
  <c r="R33" i="1"/>
  <c r="S33" i="1"/>
  <c r="T33" i="1"/>
  <c r="Q34" i="1"/>
  <c r="R34" i="1"/>
  <c r="S34" i="1"/>
  <c r="T34" i="1"/>
  <c r="Q35" i="1"/>
  <c r="R35" i="1"/>
  <c r="S35" i="1"/>
  <c r="T35" i="1"/>
  <c r="Q36" i="1"/>
  <c r="R36" i="1"/>
  <c r="S36" i="1"/>
  <c r="T36" i="1"/>
  <c r="Q37" i="1"/>
  <c r="R37" i="1"/>
  <c r="S37" i="1"/>
  <c r="T37" i="1"/>
  <c r="Q38" i="1"/>
  <c r="R38" i="1"/>
  <c r="S38" i="1"/>
  <c r="T38" i="1"/>
  <c r="Q39" i="1"/>
  <c r="R39" i="1"/>
  <c r="S39" i="1"/>
  <c r="T39" i="1"/>
  <c r="Q52" i="1"/>
  <c r="R52" i="1"/>
  <c r="S52" i="1"/>
  <c r="T52" i="1"/>
  <c r="Q53" i="1"/>
  <c r="R53" i="1"/>
  <c r="S53" i="1"/>
  <c r="T53" i="1"/>
  <c r="Q54" i="1"/>
  <c r="R54" i="1"/>
  <c r="S54" i="1"/>
  <c r="T54" i="1"/>
  <c r="Q58" i="1"/>
  <c r="R58" i="1"/>
  <c r="S58" i="1"/>
  <c r="T58" i="1"/>
  <c r="Q59" i="1"/>
  <c r="R59" i="1"/>
  <c r="S59" i="1"/>
  <c r="T59" i="1"/>
  <c r="Q60" i="1"/>
  <c r="R60" i="1"/>
  <c r="S60" i="1"/>
  <c r="T60" i="1"/>
  <c r="Q61" i="1"/>
  <c r="R61" i="1"/>
  <c r="S61" i="1"/>
  <c r="T61" i="1"/>
  <c r="Q62" i="1"/>
  <c r="R62" i="1"/>
  <c r="S62" i="1"/>
  <c r="T62" i="1"/>
  <c r="Q63" i="1"/>
  <c r="R63" i="1"/>
  <c r="S63" i="1"/>
  <c r="T63" i="1"/>
  <c r="R68" i="2" l="1"/>
  <c r="T69" i="2"/>
  <c r="R70" i="3"/>
  <c r="T69" i="3"/>
  <c r="R75" i="1"/>
  <c r="T70" i="1"/>
  <c r="F55" i="2"/>
  <c r="I55" i="2"/>
  <c r="U55" i="2" s="1"/>
  <c r="F55" i="3"/>
  <c r="I55" i="3"/>
  <c r="U55" i="3" s="1"/>
  <c r="F55" i="1"/>
  <c r="I55" i="1"/>
  <c r="U55" i="1" s="1"/>
  <c r="F19" i="2"/>
  <c r="I19" i="2"/>
  <c r="U19" i="2" s="1"/>
  <c r="F20" i="2"/>
  <c r="I20" i="2"/>
  <c r="U20" i="2" s="1"/>
  <c r="F21" i="2"/>
  <c r="I21" i="2"/>
  <c r="U21" i="2" s="1"/>
  <c r="F22" i="2"/>
  <c r="I22" i="2"/>
  <c r="U22" i="2" s="1"/>
  <c r="F19" i="3"/>
  <c r="I19" i="3"/>
  <c r="U19" i="3" s="1"/>
  <c r="F20" i="3"/>
  <c r="I20" i="3"/>
  <c r="U20" i="3" s="1"/>
  <c r="F21" i="3"/>
  <c r="I21" i="3"/>
  <c r="U21" i="3" s="1"/>
  <c r="F22" i="3"/>
  <c r="I22" i="3"/>
  <c r="U22" i="3" s="1"/>
  <c r="F19" i="1"/>
  <c r="I19" i="1"/>
  <c r="U19" i="1" s="1"/>
  <c r="F20" i="1"/>
  <c r="I20" i="1"/>
  <c r="U20" i="1" s="1"/>
  <c r="F21" i="1"/>
  <c r="I21" i="1"/>
  <c r="U21" i="1" s="1"/>
  <c r="F22" i="1"/>
  <c r="I22" i="1"/>
  <c r="U22" i="1" s="1"/>
  <c r="I5" i="2"/>
  <c r="U5" i="2" s="1"/>
  <c r="I6" i="2"/>
  <c r="U6" i="2" s="1"/>
  <c r="I7" i="2"/>
  <c r="U7" i="2" s="1"/>
  <c r="I8" i="2"/>
  <c r="U8" i="2" s="1"/>
  <c r="I9" i="2"/>
  <c r="U9" i="2" s="1"/>
  <c r="I10" i="2"/>
  <c r="U10" i="2" s="1"/>
  <c r="I11" i="2"/>
  <c r="U11" i="2" s="1"/>
  <c r="I12" i="2"/>
  <c r="U12" i="2" s="1"/>
  <c r="I13" i="2"/>
  <c r="U13" i="2" s="1"/>
  <c r="I14" i="2"/>
  <c r="U14" i="2" s="1"/>
  <c r="I15" i="2"/>
  <c r="U15" i="2" s="1"/>
  <c r="I16" i="2"/>
  <c r="U16" i="2" s="1"/>
  <c r="I17" i="2"/>
  <c r="U17" i="2" s="1"/>
  <c r="I18" i="2"/>
  <c r="U18" i="2" s="1"/>
  <c r="I23" i="2"/>
  <c r="U23" i="2" s="1"/>
  <c r="I24" i="2"/>
  <c r="U24" i="2" s="1"/>
  <c r="I25" i="2"/>
  <c r="U25" i="2" s="1"/>
  <c r="I26" i="2"/>
  <c r="U26" i="2" s="1"/>
  <c r="I27" i="2"/>
  <c r="U27" i="2" s="1"/>
  <c r="I28" i="2"/>
  <c r="U28" i="2" s="1"/>
  <c r="I29" i="2"/>
  <c r="U29" i="2" s="1"/>
  <c r="I30" i="2"/>
  <c r="U30" i="2" s="1"/>
  <c r="I31" i="2"/>
  <c r="U31" i="2" s="1"/>
  <c r="I32" i="2"/>
  <c r="U32" i="2" s="1"/>
  <c r="I33" i="2"/>
  <c r="U33" i="2" s="1"/>
  <c r="I34" i="2"/>
  <c r="U34" i="2" s="1"/>
  <c r="I35" i="2"/>
  <c r="U35" i="2" s="1"/>
  <c r="I36" i="2"/>
  <c r="U36" i="2" s="1"/>
  <c r="I37" i="2"/>
  <c r="U37" i="2" s="1"/>
  <c r="I38" i="2"/>
  <c r="U38" i="2" s="1"/>
  <c r="I39" i="2"/>
  <c r="U39" i="2" s="1"/>
  <c r="I40" i="2"/>
  <c r="U40" i="2" s="1"/>
  <c r="I41" i="2"/>
  <c r="U41" i="2" s="1"/>
  <c r="I42" i="2"/>
  <c r="U42" i="2" s="1"/>
  <c r="I43" i="2"/>
  <c r="U43" i="2" s="1"/>
  <c r="I44" i="2"/>
  <c r="U44" i="2" s="1"/>
  <c r="I45" i="2"/>
  <c r="U45" i="2" s="1"/>
  <c r="I46" i="2"/>
  <c r="U46" i="2" s="1"/>
  <c r="I47" i="2"/>
  <c r="U47" i="2" s="1"/>
  <c r="I48" i="2"/>
  <c r="U48" i="2" s="1"/>
  <c r="I49" i="2"/>
  <c r="U49" i="2" s="1"/>
  <c r="I50" i="2"/>
  <c r="U50" i="2" s="1"/>
  <c r="I51" i="2"/>
  <c r="U51" i="2" s="1"/>
  <c r="I52" i="2"/>
  <c r="U52" i="2" s="1"/>
  <c r="I53" i="2"/>
  <c r="U53" i="2" s="1"/>
  <c r="I54" i="2"/>
  <c r="U54" i="2" s="1"/>
  <c r="I56" i="2"/>
  <c r="U56" i="2" s="1"/>
  <c r="I57" i="2"/>
  <c r="U57" i="2" s="1"/>
  <c r="I58" i="2"/>
  <c r="U58" i="2" s="1"/>
  <c r="I59" i="2"/>
  <c r="U59" i="2" s="1"/>
  <c r="I60" i="2"/>
  <c r="U60" i="2" s="1"/>
  <c r="I61" i="2"/>
  <c r="U61" i="2" s="1"/>
  <c r="I62" i="2"/>
  <c r="U62" i="2" s="1"/>
  <c r="I63" i="2"/>
  <c r="U63" i="2" s="1"/>
  <c r="I5" i="3"/>
  <c r="U5" i="3" s="1"/>
  <c r="I6" i="3"/>
  <c r="U6" i="3" s="1"/>
  <c r="I7" i="3"/>
  <c r="U7" i="3" s="1"/>
  <c r="I8" i="3"/>
  <c r="U8" i="3" s="1"/>
  <c r="I9" i="3"/>
  <c r="U9" i="3" s="1"/>
  <c r="I10" i="3"/>
  <c r="U10" i="3" s="1"/>
  <c r="I11" i="3"/>
  <c r="U11" i="3" s="1"/>
  <c r="I12" i="3"/>
  <c r="U12" i="3" s="1"/>
  <c r="I13" i="3"/>
  <c r="U13" i="3" s="1"/>
  <c r="I14" i="3"/>
  <c r="U14" i="3" s="1"/>
  <c r="I15" i="3"/>
  <c r="U15" i="3" s="1"/>
  <c r="I16" i="3"/>
  <c r="U16" i="3" s="1"/>
  <c r="I17" i="3"/>
  <c r="U17" i="3" s="1"/>
  <c r="I18" i="3"/>
  <c r="U18" i="3" s="1"/>
  <c r="I23" i="3"/>
  <c r="U23" i="3" s="1"/>
  <c r="I24" i="3"/>
  <c r="U24" i="3" s="1"/>
  <c r="I25" i="3"/>
  <c r="U25" i="3" s="1"/>
  <c r="I26" i="3"/>
  <c r="U26" i="3" s="1"/>
  <c r="I27" i="3"/>
  <c r="U27" i="3" s="1"/>
  <c r="I28" i="3"/>
  <c r="U28" i="3" s="1"/>
  <c r="I29" i="3"/>
  <c r="U29" i="3" s="1"/>
  <c r="I30" i="3"/>
  <c r="U30" i="3" s="1"/>
  <c r="I31" i="3"/>
  <c r="U31" i="3" s="1"/>
  <c r="I32" i="3"/>
  <c r="U32" i="3" s="1"/>
  <c r="I33" i="3"/>
  <c r="U33" i="3" s="1"/>
  <c r="I34" i="3"/>
  <c r="U34" i="3" s="1"/>
  <c r="I35" i="3"/>
  <c r="U35" i="3" s="1"/>
  <c r="I36" i="3"/>
  <c r="U36" i="3" s="1"/>
  <c r="I37" i="3"/>
  <c r="U37" i="3" s="1"/>
  <c r="I38" i="3"/>
  <c r="U38" i="3" s="1"/>
  <c r="I39" i="3"/>
  <c r="U39" i="3" s="1"/>
  <c r="I40" i="3"/>
  <c r="U40" i="3" s="1"/>
  <c r="I41" i="3"/>
  <c r="U41" i="3" s="1"/>
  <c r="I42" i="3"/>
  <c r="U42" i="3" s="1"/>
  <c r="I43" i="3"/>
  <c r="U43" i="3" s="1"/>
  <c r="I44" i="3"/>
  <c r="U44" i="3" s="1"/>
  <c r="I45" i="3"/>
  <c r="U45" i="3" s="1"/>
  <c r="I46" i="3"/>
  <c r="U46" i="3" s="1"/>
  <c r="I47" i="3"/>
  <c r="U47" i="3" s="1"/>
  <c r="I48" i="3"/>
  <c r="U48" i="3" s="1"/>
  <c r="I49" i="3"/>
  <c r="U49" i="3" s="1"/>
  <c r="I50" i="3"/>
  <c r="U50" i="3" s="1"/>
  <c r="I51" i="3"/>
  <c r="U51" i="3" s="1"/>
  <c r="I52" i="3"/>
  <c r="U52" i="3" s="1"/>
  <c r="I53" i="3"/>
  <c r="U53" i="3" s="1"/>
  <c r="I54" i="3"/>
  <c r="U54" i="3" s="1"/>
  <c r="I56" i="3"/>
  <c r="U56" i="3" s="1"/>
  <c r="I57" i="3"/>
  <c r="U57" i="3" s="1"/>
  <c r="I58" i="3"/>
  <c r="U58" i="3" s="1"/>
  <c r="I59" i="3"/>
  <c r="U59" i="3" s="1"/>
  <c r="I60" i="3"/>
  <c r="U60" i="3" s="1"/>
  <c r="I61" i="3"/>
  <c r="U61" i="3" s="1"/>
  <c r="I62" i="3"/>
  <c r="U62" i="3" s="1"/>
  <c r="I63" i="3"/>
  <c r="U63" i="3" s="1"/>
  <c r="I5" i="1"/>
  <c r="U5" i="1" s="1"/>
  <c r="I6" i="1"/>
  <c r="U6" i="1" s="1"/>
  <c r="I7" i="1"/>
  <c r="U7" i="1" s="1"/>
  <c r="I8" i="1"/>
  <c r="U8" i="1" s="1"/>
  <c r="I9" i="1"/>
  <c r="U9" i="1" s="1"/>
  <c r="I10" i="1"/>
  <c r="U10" i="1" s="1"/>
  <c r="I11" i="1"/>
  <c r="U11" i="1" s="1"/>
  <c r="I12" i="1"/>
  <c r="U12" i="1" s="1"/>
  <c r="I13" i="1"/>
  <c r="U13" i="1" s="1"/>
  <c r="I14" i="1"/>
  <c r="U14" i="1" s="1"/>
  <c r="I15" i="1"/>
  <c r="U15" i="1" s="1"/>
  <c r="I16" i="1"/>
  <c r="U16" i="1" s="1"/>
  <c r="I17" i="1"/>
  <c r="U17" i="1" s="1"/>
  <c r="I18" i="1"/>
  <c r="U18" i="1" s="1"/>
  <c r="I23" i="1"/>
  <c r="U23" i="1" s="1"/>
  <c r="I24" i="1"/>
  <c r="U24" i="1" s="1"/>
  <c r="I25" i="1"/>
  <c r="U25" i="1" s="1"/>
  <c r="I26" i="1"/>
  <c r="U26" i="1" s="1"/>
  <c r="I27" i="1"/>
  <c r="U27" i="1" s="1"/>
  <c r="I28" i="1"/>
  <c r="U28" i="1" s="1"/>
  <c r="I29" i="1"/>
  <c r="U29" i="1" s="1"/>
  <c r="I30" i="1"/>
  <c r="U30" i="1" s="1"/>
  <c r="I31" i="1"/>
  <c r="U31" i="1" s="1"/>
  <c r="I32" i="1"/>
  <c r="U32" i="1" s="1"/>
  <c r="I33" i="1"/>
  <c r="U33" i="1" s="1"/>
  <c r="I34" i="1"/>
  <c r="U34" i="1" s="1"/>
  <c r="I35" i="1"/>
  <c r="U35" i="1" s="1"/>
  <c r="I36" i="1"/>
  <c r="U36" i="1" s="1"/>
  <c r="I37" i="1"/>
  <c r="U37" i="1" s="1"/>
  <c r="I38" i="1"/>
  <c r="U38" i="1" s="1"/>
  <c r="I39" i="1"/>
  <c r="U39" i="1" s="1"/>
  <c r="I40" i="1"/>
  <c r="U40" i="1" s="1"/>
  <c r="I41" i="1"/>
  <c r="U41" i="1" s="1"/>
  <c r="I42" i="1"/>
  <c r="U42" i="1" s="1"/>
  <c r="I43" i="1"/>
  <c r="U43" i="1" s="1"/>
  <c r="I44" i="1"/>
  <c r="U44" i="1" s="1"/>
  <c r="I45" i="1"/>
  <c r="U45" i="1" s="1"/>
  <c r="I46" i="1"/>
  <c r="U46" i="1" s="1"/>
  <c r="I47" i="1"/>
  <c r="U47" i="1" s="1"/>
  <c r="I48" i="1"/>
  <c r="U48" i="1" s="1"/>
  <c r="I49" i="1"/>
  <c r="U49" i="1" s="1"/>
  <c r="I50" i="1"/>
  <c r="U50" i="1" s="1"/>
  <c r="I51" i="1"/>
  <c r="U51" i="1" s="1"/>
  <c r="I52" i="1"/>
  <c r="U52" i="1" s="1"/>
  <c r="I53" i="1"/>
  <c r="U53" i="1" s="1"/>
  <c r="I54" i="1"/>
  <c r="U54" i="1" s="1"/>
  <c r="I56" i="1"/>
  <c r="U56" i="1" s="1"/>
  <c r="I57" i="1"/>
  <c r="U57" i="1" s="1"/>
  <c r="I58" i="1"/>
  <c r="U58" i="1" s="1"/>
  <c r="I59" i="1"/>
  <c r="U59" i="1" s="1"/>
  <c r="I60" i="1"/>
  <c r="U60" i="1" s="1"/>
  <c r="I61" i="1"/>
  <c r="U61" i="1" s="1"/>
  <c r="I62" i="1"/>
  <c r="U62" i="1" s="1"/>
  <c r="I63" i="1"/>
  <c r="U63" i="1" s="1"/>
  <c r="I4" i="3"/>
  <c r="U4" i="3" s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1" i="3"/>
  <c r="F62" i="3"/>
  <c r="F63" i="3"/>
  <c r="I4" i="2"/>
  <c r="U4" i="2" s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6" i="2"/>
  <c r="F57" i="2"/>
  <c r="F58" i="2"/>
  <c r="F59" i="2"/>
  <c r="F60" i="2"/>
  <c r="F61" i="2"/>
  <c r="F62" i="2"/>
  <c r="F63" i="2"/>
  <c r="I4" i="1"/>
  <c r="F4" i="1"/>
  <c r="F5" i="1"/>
  <c r="F6" i="1"/>
  <c r="F7" i="1"/>
  <c r="F8" i="1"/>
  <c r="F9" i="1"/>
  <c r="J9" i="1" s="1"/>
  <c r="V9" i="1" s="1"/>
  <c r="F10" i="1"/>
  <c r="F11" i="1"/>
  <c r="F12" i="1"/>
  <c r="F13" i="1"/>
  <c r="F14" i="1"/>
  <c r="F15" i="1"/>
  <c r="F16" i="1"/>
  <c r="F17" i="1"/>
  <c r="F18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J49" i="1" s="1"/>
  <c r="V49" i="1" s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E28" i="8"/>
  <c r="F28" i="8"/>
  <c r="G28" i="8"/>
  <c r="H28" i="8"/>
  <c r="E29" i="8"/>
  <c r="F29" i="8"/>
  <c r="G29" i="8"/>
  <c r="H29" i="8"/>
  <c r="D29" i="8"/>
  <c r="D28" i="8"/>
  <c r="H27" i="8"/>
  <c r="G27" i="8"/>
  <c r="F27" i="8"/>
  <c r="E27" i="8"/>
  <c r="D27" i="8"/>
  <c r="V24" i="8" l="1"/>
  <c r="W24" i="8"/>
  <c r="X24" i="8"/>
  <c r="W22" i="8"/>
  <c r="V23" i="8"/>
  <c r="V22" i="8"/>
  <c r="S17" i="8"/>
  <c r="S23" i="8"/>
  <c r="S22" i="8"/>
  <c r="S24" i="8"/>
  <c r="P18" i="8"/>
  <c r="P23" i="8"/>
  <c r="P24" i="8"/>
  <c r="P22" i="8"/>
  <c r="M4" i="8"/>
  <c r="M22" i="8"/>
  <c r="M24" i="8"/>
  <c r="M23" i="8"/>
  <c r="J15" i="8"/>
  <c r="J23" i="8"/>
  <c r="J22" i="8"/>
  <c r="J24" i="8"/>
  <c r="J39" i="1"/>
  <c r="V39" i="1" s="1"/>
  <c r="J50" i="2"/>
  <c r="V50" i="2" s="1"/>
  <c r="J34" i="2"/>
  <c r="V34" i="2" s="1"/>
  <c r="J14" i="2"/>
  <c r="V14" i="2" s="1"/>
  <c r="J26" i="2"/>
  <c r="V26" i="2" s="1"/>
  <c r="J60" i="3"/>
  <c r="V60" i="3" s="1"/>
  <c r="J51" i="3"/>
  <c r="V51" i="3" s="1"/>
  <c r="J26" i="3"/>
  <c r="V26" i="3" s="1"/>
  <c r="J14" i="3"/>
  <c r="V14" i="3" s="1"/>
  <c r="J57" i="1"/>
  <c r="V57" i="1" s="1"/>
  <c r="J24" i="1"/>
  <c r="V24" i="1" s="1"/>
  <c r="J48" i="1"/>
  <c r="V48" i="1" s="1"/>
  <c r="J51" i="2"/>
  <c r="V51" i="2" s="1"/>
  <c r="J27" i="2"/>
  <c r="V27" i="2" s="1"/>
  <c r="J47" i="1"/>
  <c r="V47" i="1" s="1"/>
  <c r="J59" i="2"/>
  <c r="V59" i="2" s="1"/>
  <c r="J63" i="1"/>
  <c r="V63" i="1" s="1"/>
  <c r="J56" i="3"/>
  <c r="V56" i="3" s="1"/>
  <c r="J62" i="3"/>
  <c r="V62" i="3" s="1"/>
  <c r="J49" i="2"/>
  <c r="V49" i="2" s="1"/>
  <c r="J41" i="2"/>
  <c r="V41" i="2" s="1"/>
  <c r="J33" i="2"/>
  <c r="V33" i="2" s="1"/>
  <c r="J25" i="2"/>
  <c r="V25" i="2" s="1"/>
  <c r="J13" i="2"/>
  <c r="V13" i="2" s="1"/>
  <c r="J61" i="3"/>
  <c r="V61" i="3" s="1"/>
  <c r="J58" i="2"/>
  <c r="V58" i="2" s="1"/>
  <c r="J12" i="2"/>
  <c r="V12" i="2" s="1"/>
  <c r="T75" i="2"/>
  <c r="J35" i="2"/>
  <c r="V35" i="2" s="1"/>
  <c r="J59" i="1"/>
  <c r="V59" i="1" s="1"/>
  <c r="J42" i="1"/>
  <c r="V42" i="1" s="1"/>
  <c r="J39" i="2"/>
  <c r="V39" i="2" s="1"/>
  <c r="J23" i="2"/>
  <c r="V23" i="2" s="1"/>
  <c r="J59" i="3"/>
  <c r="V59" i="3" s="1"/>
  <c r="T68" i="2"/>
  <c r="T75" i="3"/>
  <c r="R69" i="2"/>
  <c r="R70" i="2"/>
  <c r="R75" i="2"/>
  <c r="J25" i="3"/>
  <c r="V25" i="3" s="1"/>
  <c r="J49" i="3"/>
  <c r="V49" i="3" s="1"/>
  <c r="T68" i="3"/>
  <c r="J47" i="3"/>
  <c r="V47" i="3" s="1"/>
  <c r="T74" i="3"/>
  <c r="R68" i="3"/>
  <c r="Z33" i="3" s="1"/>
  <c r="J41" i="3"/>
  <c r="V41" i="3" s="1"/>
  <c r="J6" i="3"/>
  <c r="V6" i="3" s="1"/>
  <c r="J24" i="3"/>
  <c r="V24" i="3" s="1"/>
  <c r="J46" i="3"/>
  <c r="V46" i="3" s="1"/>
  <c r="J40" i="3"/>
  <c r="V40" i="3" s="1"/>
  <c r="J12" i="3"/>
  <c r="V12" i="3" s="1"/>
  <c r="J38" i="3"/>
  <c r="V38" i="3" s="1"/>
  <c r="R75" i="3"/>
  <c r="J30" i="3"/>
  <c r="V30" i="3" s="1"/>
  <c r="R74" i="3"/>
  <c r="J36" i="3"/>
  <c r="V36" i="3" s="1"/>
  <c r="J5" i="3"/>
  <c r="V5" i="3" s="1"/>
  <c r="T70" i="3"/>
  <c r="T71" i="3" s="1"/>
  <c r="R69" i="3"/>
  <c r="J58" i="3"/>
  <c r="V58" i="3" s="1"/>
  <c r="J35" i="3"/>
  <c r="V35" i="3" s="1"/>
  <c r="J27" i="3"/>
  <c r="V27" i="3" s="1"/>
  <c r="J16" i="3"/>
  <c r="V16" i="3" s="1"/>
  <c r="J4" i="3"/>
  <c r="V4" i="3" s="1"/>
  <c r="J28" i="2"/>
  <c r="V28" i="2" s="1"/>
  <c r="T74" i="2"/>
  <c r="J46" i="2"/>
  <c r="V46" i="2" s="1"/>
  <c r="J62" i="2"/>
  <c r="V62" i="2" s="1"/>
  <c r="J44" i="2"/>
  <c r="V44" i="2" s="1"/>
  <c r="J37" i="2"/>
  <c r="V37" i="2" s="1"/>
  <c r="J17" i="2"/>
  <c r="V17" i="2" s="1"/>
  <c r="R74" i="2"/>
  <c r="J63" i="2"/>
  <c r="V63" i="2" s="1"/>
  <c r="J30" i="2"/>
  <c r="V30" i="2" s="1"/>
  <c r="J60" i="2"/>
  <c r="V60" i="2" s="1"/>
  <c r="T70" i="2"/>
  <c r="T71" i="2" s="1"/>
  <c r="J61" i="2"/>
  <c r="V61" i="2" s="1"/>
  <c r="J9" i="2"/>
  <c r="V9" i="2" s="1"/>
  <c r="J7" i="2"/>
  <c r="V7" i="2" s="1"/>
  <c r="J20" i="2"/>
  <c r="V20" i="2" s="1"/>
  <c r="J32" i="1"/>
  <c r="V32" i="1" s="1"/>
  <c r="J35" i="1"/>
  <c r="V35" i="1" s="1"/>
  <c r="J30" i="1"/>
  <c r="V30" i="1" s="1"/>
  <c r="J6" i="1"/>
  <c r="V6" i="1" s="1"/>
  <c r="R68" i="1"/>
  <c r="R69" i="1"/>
  <c r="R70" i="1"/>
  <c r="J26" i="1"/>
  <c r="V26" i="1" s="1"/>
  <c r="J25" i="1"/>
  <c r="V25" i="1" s="1"/>
  <c r="J40" i="1"/>
  <c r="V40" i="1" s="1"/>
  <c r="J21" i="1"/>
  <c r="V21" i="1" s="1"/>
  <c r="T75" i="1"/>
  <c r="J54" i="1"/>
  <c r="V54" i="1" s="1"/>
  <c r="J38" i="1"/>
  <c r="V38" i="1" s="1"/>
  <c r="J10" i="1"/>
  <c r="V10" i="1" s="1"/>
  <c r="T69" i="1"/>
  <c r="T71" i="1" s="1"/>
  <c r="J22" i="1"/>
  <c r="V22" i="1" s="1"/>
  <c r="J31" i="1"/>
  <c r="V31" i="1" s="1"/>
  <c r="J37" i="1"/>
  <c r="V37" i="1" s="1"/>
  <c r="T74" i="1"/>
  <c r="J61" i="1"/>
  <c r="V61" i="1" s="1"/>
  <c r="R74" i="1"/>
  <c r="T68" i="1"/>
  <c r="J16" i="1"/>
  <c r="V16" i="1" s="1"/>
  <c r="J4" i="1"/>
  <c r="J51" i="1"/>
  <c r="V51" i="1" s="1"/>
  <c r="J43" i="1"/>
  <c r="V43" i="1" s="1"/>
  <c r="J19" i="1"/>
  <c r="V19" i="1" s="1"/>
  <c r="J63" i="3"/>
  <c r="V63" i="3" s="1"/>
  <c r="J33" i="3"/>
  <c r="V33" i="3" s="1"/>
  <c r="J44" i="1"/>
  <c r="V44" i="1" s="1"/>
  <c r="J56" i="1"/>
  <c r="V56" i="1" s="1"/>
  <c r="J53" i="2"/>
  <c r="V53" i="2" s="1"/>
  <c r="J21" i="3"/>
  <c r="V21" i="3" s="1"/>
  <c r="J15" i="1"/>
  <c r="V15" i="1" s="1"/>
  <c r="J15" i="3"/>
  <c r="V15" i="3" s="1"/>
  <c r="J12" i="1"/>
  <c r="V12" i="1" s="1"/>
  <c r="J10" i="2"/>
  <c r="V10" i="2" s="1"/>
  <c r="J41" i="1"/>
  <c r="V41" i="1" s="1"/>
  <c r="J53" i="3"/>
  <c r="V53" i="3" s="1"/>
  <c r="J20" i="1"/>
  <c r="V20" i="1" s="1"/>
  <c r="J34" i="1"/>
  <c r="V34" i="1" s="1"/>
  <c r="J31" i="2"/>
  <c r="V31" i="2" s="1"/>
  <c r="J17" i="3"/>
  <c r="V17" i="3" s="1"/>
  <c r="J11" i="1"/>
  <c r="V11" i="1" s="1"/>
  <c r="J18" i="1"/>
  <c r="V18" i="1" s="1"/>
  <c r="J23" i="3"/>
  <c r="V23" i="3" s="1"/>
  <c r="J11" i="3"/>
  <c r="V11" i="3" s="1"/>
  <c r="J45" i="1"/>
  <c r="V45" i="1" s="1"/>
  <c r="J33" i="1"/>
  <c r="V33" i="1" s="1"/>
  <c r="J55" i="2"/>
  <c r="V55" i="2" s="1"/>
  <c r="J53" i="1"/>
  <c r="V53" i="1" s="1"/>
  <c r="J31" i="3"/>
  <c r="V31" i="3" s="1"/>
  <c r="J50" i="1"/>
  <c r="V50" i="1" s="1"/>
  <c r="J5" i="2"/>
  <c r="V5" i="2" s="1"/>
  <c r="J44" i="3"/>
  <c r="V44" i="3" s="1"/>
  <c r="J50" i="3"/>
  <c r="V50" i="3" s="1"/>
  <c r="J60" i="1"/>
  <c r="V60" i="1" s="1"/>
  <c r="J36" i="1"/>
  <c r="V36" i="1" s="1"/>
  <c r="J17" i="1"/>
  <c r="V17" i="1" s="1"/>
  <c r="J5" i="1"/>
  <c r="V5" i="1" s="1"/>
  <c r="J43" i="3"/>
  <c r="V43" i="3" s="1"/>
  <c r="J7" i="3"/>
  <c r="V7" i="3" s="1"/>
  <c r="J55" i="3"/>
  <c r="V55" i="3" s="1"/>
  <c r="J8" i="8"/>
  <c r="D30" i="8"/>
  <c r="K12" i="8" s="1"/>
  <c r="H30" i="8"/>
  <c r="W11" i="8" s="1"/>
  <c r="F30" i="8"/>
  <c r="Q14" i="8" s="1"/>
  <c r="E30" i="8"/>
  <c r="O20" i="8" s="1"/>
  <c r="F16" i="4"/>
  <c r="F18" i="4"/>
  <c r="V12" i="8"/>
  <c r="S20" i="8"/>
  <c r="S19" i="8"/>
  <c r="P14" i="8"/>
  <c r="J21" i="8"/>
  <c r="J12" i="8"/>
  <c r="V10" i="8"/>
  <c r="V20" i="8"/>
  <c r="V8" i="8"/>
  <c r="J10" i="8"/>
  <c r="V6" i="8"/>
  <c r="V4" i="8"/>
  <c r="G30" i="8"/>
  <c r="T4" i="8" s="1"/>
  <c r="M16" i="8"/>
  <c r="M10" i="8"/>
  <c r="M14" i="8"/>
  <c r="M7" i="8"/>
  <c r="J14" i="8"/>
  <c r="J6" i="8"/>
  <c r="V15" i="8"/>
  <c r="V11" i="8"/>
  <c r="S6" i="8"/>
  <c r="S8" i="8"/>
  <c r="M6" i="8"/>
  <c r="M19" i="8"/>
  <c r="M13" i="8"/>
  <c r="M5" i="8"/>
  <c r="M17" i="8"/>
  <c r="M8" i="8"/>
  <c r="M11" i="8"/>
  <c r="M18" i="8"/>
  <c r="M15" i="8"/>
  <c r="J19" i="8"/>
  <c r="V5" i="8"/>
  <c r="V14" i="8"/>
  <c r="V17" i="8"/>
  <c r="V19" i="8"/>
  <c r="V16" i="8"/>
  <c r="V18" i="8"/>
  <c r="V21" i="8"/>
  <c r="V13" i="8"/>
  <c r="V9" i="8"/>
  <c r="V7" i="8"/>
  <c r="S16" i="8"/>
  <c r="S5" i="8"/>
  <c r="S9" i="8"/>
  <c r="S11" i="8"/>
  <c r="S4" i="8"/>
  <c r="S13" i="8"/>
  <c r="S15" i="8"/>
  <c r="S12" i="8"/>
  <c r="S14" i="8"/>
  <c r="S21" i="8"/>
  <c r="S7" i="8"/>
  <c r="S18" i="8"/>
  <c r="S10" i="8"/>
  <c r="P7" i="8"/>
  <c r="P9" i="8"/>
  <c r="P12" i="8"/>
  <c r="P11" i="8"/>
  <c r="P8" i="8"/>
  <c r="P21" i="8"/>
  <c r="P4" i="8"/>
  <c r="P15" i="8"/>
  <c r="P17" i="8"/>
  <c r="P6" i="8"/>
  <c r="P19" i="8"/>
  <c r="P5" i="8"/>
  <c r="P20" i="8"/>
  <c r="P10" i="8"/>
  <c r="P16" i="8"/>
  <c r="P13" i="8"/>
  <c r="M20" i="8"/>
  <c r="M21" i="8"/>
  <c r="M9" i="8"/>
  <c r="M12" i="8"/>
  <c r="J13" i="8"/>
  <c r="J20" i="8"/>
  <c r="J18" i="8"/>
  <c r="J11" i="8"/>
  <c r="J9" i="8"/>
  <c r="J7" i="8"/>
  <c r="J17" i="8"/>
  <c r="J4" i="8"/>
  <c r="J16" i="8"/>
  <c r="J5" i="8"/>
  <c r="K17" i="4"/>
  <c r="G20" i="4"/>
  <c r="G16" i="4"/>
  <c r="C18" i="4"/>
  <c r="C9" i="4"/>
  <c r="C14" i="4"/>
  <c r="J9" i="4"/>
  <c r="J8" i="4"/>
  <c r="J32" i="3"/>
  <c r="V32" i="3" s="1"/>
  <c r="K13" i="4"/>
  <c r="J16" i="4"/>
  <c r="K15" i="4"/>
  <c r="J28" i="3"/>
  <c r="V28" i="3" s="1"/>
  <c r="J29" i="3"/>
  <c r="V29" i="3" s="1"/>
  <c r="J10" i="3"/>
  <c r="V10" i="3" s="1"/>
  <c r="J45" i="3"/>
  <c r="V45" i="3" s="1"/>
  <c r="J39" i="3"/>
  <c r="V39" i="3" s="1"/>
  <c r="J8" i="3"/>
  <c r="V8" i="3" s="1"/>
  <c r="J15" i="4"/>
  <c r="J11" i="4"/>
  <c r="J20" i="4"/>
  <c r="J13" i="4"/>
  <c r="J14" i="4"/>
  <c r="J10" i="4"/>
  <c r="K9" i="4"/>
  <c r="K10" i="4"/>
  <c r="K20" i="4"/>
  <c r="K18" i="4"/>
  <c r="K8" i="4"/>
  <c r="K14" i="4"/>
  <c r="J34" i="3"/>
  <c r="V34" i="3" s="1"/>
  <c r="J18" i="4"/>
  <c r="K16" i="4"/>
  <c r="J54" i="3"/>
  <c r="V54" i="3" s="1"/>
  <c r="J48" i="3"/>
  <c r="V48" i="3" s="1"/>
  <c r="J17" i="4"/>
  <c r="K11" i="4"/>
  <c r="J18" i="3"/>
  <c r="V18" i="3" s="1"/>
  <c r="J9" i="3"/>
  <c r="V9" i="3" s="1"/>
  <c r="J37" i="3"/>
  <c r="V37" i="3" s="1"/>
  <c r="J57" i="3"/>
  <c r="V57" i="3" s="1"/>
  <c r="J42" i="3"/>
  <c r="V42" i="3" s="1"/>
  <c r="J20" i="3"/>
  <c r="V20" i="3" s="1"/>
  <c r="J22" i="3"/>
  <c r="V22" i="3" s="1"/>
  <c r="J19" i="3"/>
  <c r="V19" i="3" s="1"/>
  <c r="J52" i="3"/>
  <c r="V52" i="3" s="1"/>
  <c r="J13" i="3"/>
  <c r="V13" i="3" s="1"/>
  <c r="F15" i="4"/>
  <c r="F13" i="4"/>
  <c r="F8" i="4"/>
  <c r="F17" i="4"/>
  <c r="F20" i="4"/>
  <c r="F11" i="4"/>
  <c r="F9" i="4"/>
  <c r="F10" i="4"/>
  <c r="F14" i="4"/>
  <c r="G14" i="4"/>
  <c r="G11" i="4"/>
  <c r="G10" i="4"/>
  <c r="G18" i="4"/>
  <c r="G13" i="4"/>
  <c r="J57" i="2"/>
  <c r="V57" i="2" s="1"/>
  <c r="J43" i="2"/>
  <c r="V43" i="2" s="1"/>
  <c r="J56" i="2"/>
  <c r="V56" i="2" s="1"/>
  <c r="J42" i="2"/>
  <c r="V42" i="2" s="1"/>
  <c r="J54" i="2"/>
  <c r="V54" i="2" s="1"/>
  <c r="J48" i="2"/>
  <c r="V48" i="2" s="1"/>
  <c r="J32" i="2"/>
  <c r="V32" i="2" s="1"/>
  <c r="J47" i="2"/>
  <c r="V47" i="2" s="1"/>
  <c r="J21" i="2"/>
  <c r="V21" i="2" s="1"/>
  <c r="J45" i="2"/>
  <c r="V45" i="2" s="1"/>
  <c r="J6" i="2"/>
  <c r="V6" i="2" s="1"/>
  <c r="J38" i="2"/>
  <c r="V38" i="2" s="1"/>
  <c r="J18" i="2"/>
  <c r="V18" i="2" s="1"/>
  <c r="G15" i="4"/>
  <c r="G9" i="4"/>
  <c r="G8" i="4"/>
  <c r="G17" i="4"/>
  <c r="J16" i="2"/>
  <c r="V16" i="2" s="1"/>
  <c r="J11" i="2"/>
  <c r="V11" i="2" s="1"/>
  <c r="J52" i="2"/>
  <c r="V52" i="2" s="1"/>
  <c r="J15" i="2"/>
  <c r="V15" i="2" s="1"/>
  <c r="J4" i="2"/>
  <c r="V4" i="2" s="1"/>
  <c r="J40" i="2"/>
  <c r="V40" i="2" s="1"/>
  <c r="J24" i="2"/>
  <c r="V24" i="2" s="1"/>
  <c r="J8" i="2"/>
  <c r="V8" i="2" s="1"/>
  <c r="J22" i="2"/>
  <c r="V22" i="2" s="1"/>
  <c r="J19" i="2"/>
  <c r="V19" i="2" s="1"/>
  <c r="J29" i="2"/>
  <c r="V29" i="2" s="1"/>
  <c r="J36" i="2"/>
  <c r="V36" i="2" s="1"/>
  <c r="J62" i="1"/>
  <c r="V62" i="1" s="1"/>
  <c r="B9" i="4"/>
  <c r="B11" i="4"/>
  <c r="B20" i="4"/>
  <c r="B16" i="4"/>
  <c r="B14" i="4"/>
  <c r="B17" i="4"/>
  <c r="B8" i="4"/>
  <c r="B15" i="4"/>
  <c r="B13" i="4"/>
  <c r="B10" i="4"/>
  <c r="B18" i="4"/>
  <c r="J8" i="1"/>
  <c r="V8" i="1" s="1"/>
  <c r="J27" i="1"/>
  <c r="V27" i="1" s="1"/>
  <c r="J7" i="1"/>
  <c r="V7" i="1" s="1"/>
  <c r="C8" i="4"/>
  <c r="C13" i="4"/>
  <c r="C10" i="4"/>
  <c r="C17" i="4"/>
  <c r="C20" i="4"/>
  <c r="C15" i="4"/>
  <c r="C11" i="4"/>
  <c r="J55" i="1"/>
  <c r="V55" i="1" s="1"/>
  <c r="J46" i="1"/>
  <c r="V46" i="1" s="1"/>
  <c r="C16" i="4"/>
  <c r="J29" i="1"/>
  <c r="V29" i="1" s="1"/>
  <c r="J23" i="1"/>
  <c r="V23" i="1" s="1"/>
  <c r="J28" i="1"/>
  <c r="V28" i="1" s="1"/>
  <c r="J52" i="1"/>
  <c r="V52" i="1" s="1"/>
  <c r="J14" i="1"/>
  <c r="V14" i="1" s="1"/>
  <c r="J13" i="1"/>
  <c r="V13" i="1" s="1"/>
  <c r="J58" i="1"/>
  <c r="V58" i="1" s="1"/>
  <c r="U23" i="8" l="1"/>
  <c r="T23" i="8"/>
  <c r="T24" i="8"/>
  <c r="O23" i="8"/>
  <c r="X22" i="8"/>
  <c r="X23" i="8"/>
  <c r="K23" i="8"/>
  <c r="W23" i="8"/>
  <c r="U24" i="8"/>
  <c r="T22" i="8"/>
  <c r="U22" i="8"/>
  <c r="R24" i="8"/>
  <c r="Q24" i="8"/>
  <c r="R23" i="8"/>
  <c r="Q23" i="8"/>
  <c r="R22" i="8"/>
  <c r="Q22" i="8"/>
  <c r="N24" i="8"/>
  <c r="O22" i="8"/>
  <c r="N22" i="8"/>
  <c r="N23" i="8"/>
  <c r="O24" i="8"/>
  <c r="L23" i="8"/>
  <c r="L24" i="8"/>
  <c r="L22" i="8"/>
  <c r="K24" i="8"/>
  <c r="K22" i="8"/>
  <c r="U74" i="3"/>
  <c r="U75" i="3"/>
  <c r="U75" i="2"/>
  <c r="U70" i="2"/>
  <c r="U69" i="2"/>
  <c r="U74" i="2"/>
  <c r="U70" i="3"/>
  <c r="U69" i="3"/>
  <c r="D11" i="4"/>
  <c r="V70" i="3"/>
  <c r="V74" i="3"/>
  <c r="V68" i="3"/>
  <c r="AO31" i="3" s="1"/>
  <c r="V75" i="3"/>
  <c r="V69" i="3"/>
  <c r="U68" i="3"/>
  <c r="AI25" i="3" s="1"/>
  <c r="U68" i="2"/>
  <c r="V70" i="2"/>
  <c r="V74" i="2"/>
  <c r="V68" i="2"/>
  <c r="AM35" i="2" s="1"/>
  <c r="V75" i="2"/>
  <c r="V69" i="2"/>
  <c r="U69" i="1"/>
  <c r="U74" i="1"/>
  <c r="U68" i="1"/>
  <c r="V75" i="1"/>
  <c r="V70" i="1"/>
  <c r="V68" i="1"/>
  <c r="AM21" i="1" s="1"/>
  <c r="V74" i="1"/>
  <c r="V69" i="1"/>
  <c r="U75" i="1"/>
  <c r="U70" i="1"/>
  <c r="W13" i="8"/>
  <c r="W8" i="8"/>
  <c r="N17" i="8"/>
  <c r="R14" i="8"/>
  <c r="K9" i="8"/>
  <c r="L7" i="8"/>
  <c r="L11" i="8"/>
  <c r="L10" i="8"/>
  <c r="L14" i="8"/>
  <c r="K21" i="8"/>
  <c r="X9" i="8"/>
  <c r="W5" i="8"/>
  <c r="W15" i="8"/>
  <c r="N13" i="8"/>
  <c r="K11" i="8"/>
  <c r="L9" i="8"/>
  <c r="X20" i="8"/>
  <c r="X18" i="8"/>
  <c r="N4" i="8"/>
  <c r="N5" i="8"/>
  <c r="K5" i="8"/>
  <c r="X7" i="8"/>
  <c r="Q8" i="8"/>
  <c r="O15" i="8"/>
  <c r="L8" i="8"/>
  <c r="L13" i="8"/>
  <c r="W16" i="8"/>
  <c r="X13" i="8"/>
  <c r="Q13" i="8"/>
  <c r="Q12" i="8"/>
  <c r="N20" i="8"/>
  <c r="O13" i="8"/>
  <c r="N8" i="8"/>
  <c r="O4" i="8"/>
  <c r="O10" i="8"/>
  <c r="N7" i="8"/>
  <c r="K20" i="8"/>
  <c r="K16" i="8"/>
  <c r="L16" i="8"/>
  <c r="K6" i="8"/>
  <c r="L15" i="8"/>
  <c r="L20" i="8"/>
  <c r="K18" i="8"/>
  <c r="L4" i="8"/>
  <c r="K17" i="8"/>
  <c r="L18" i="8"/>
  <c r="K13" i="8"/>
  <c r="L5" i="8"/>
  <c r="R19" i="8"/>
  <c r="Q19" i="8"/>
  <c r="R4" i="8"/>
  <c r="R10" i="8"/>
  <c r="O12" i="8"/>
  <c r="O6" i="8"/>
  <c r="O17" i="8"/>
  <c r="L21" i="8"/>
  <c r="K14" i="8"/>
  <c r="K8" i="8"/>
  <c r="K7" i="8"/>
  <c r="K4" i="8"/>
  <c r="L6" i="8"/>
  <c r="K10" i="8"/>
  <c r="L19" i="8"/>
  <c r="L12" i="8"/>
  <c r="K19" i="8"/>
  <c r="K15" i="8"/>
  <c r="L17" i="8"/>
  <c r="U6" i="8"/>
  <c r="Q9" i="8"/>
  <c r="O5" i="8"/>
  <c r="N6" i="8"/>
  <c r="N11" i="8"/>
  <c r="N15" i="8"/>
  <c r="N14" i="8"/>
  <c r="O16" i="8"/>
  <c r="N12" i="8"/>
  <c r="X24" i="3"/>
  <c r="X56" i="3"/>
  <c r="Y6" i="3"/>
  <c r="Z5" i="3"/>
  <c r="Z4" i="3"/>
  <c r="Y54" i="3"/>
  <c r="X9" i="3"/>
  <c r="Y37" i="3"/>
  <c r="Y33" i="3"/>
  <c r="X5" i="3"/>
  <c r="X36" i="3"/>
  <c r="Y27" i="3"/>
  <c r="X4" i="3"/>
  <c r="X32" i="3"/>
  <c r="X33" i="3"/>
  <c r="Z38" i="3"/>
  <c r="X19" i="3"/>
  <c r="Z27" i="3"/>
  <c r="Y21" i="3"/>
  <c r="Y63" i="3"/>
  <c r="X63" i="3"/>
  <c r="Y5" i="3"/>
  <c r="X43" i="3"/>
  <c r="X22" i="3"/>
  <c r="X61" i="3"/>
  <c r="X62" i="3"/>
  <c r="Z50" i="3"/>
  <c r="X29" i="3"/>
  <c r="Y44" i="3"/>
  <c r="Z48" i="3"/>
  <c r="X12" i="3"/>
  <c r="X54" i="3"/>
  <c r="Z17" i="3"/>
  <c r="Y10" i="3"/>
  <c r="Z57" i="3"/>
  <c r="Z26" i="3"/>
  <c r="X48" i="3"/>
  <c r="Z32" i="3"/>
  <c r="Y19" i="3"/>
  <c r="Y56" i="3"/>
  <c r="X50" i="3"/>
  <c r="X13" i="3"/>
  <c r="Z51" i="3"/>
  <c r="X42" i="3"/>
  <c r="Z28" i="3"/>
  <c r="Y13" i="3"/>
  <c r="Z21" i="3"/>
  <c r="Y50" i="3"/>
  <c r="Z37" i="3"/>
  <c r="Y55" i="3"/>
  <c r="I20" i="4"/>
  <c r="O21" i="8"/>
  <c r="O18" i="8"/>
  <c r="N16" i="8"/>
  <c r="O19" i="8"/>
  <c r="N18" i="8"/>
  <c r="O8" i="8"/>
  <c r="N9" i="8"/>
  <c r="N21" i="8"/>
  <c r="O14" i="8"/>
  <c r="O11" i="8"/>
  <c r="N19" i="8"/>
  <c r="W17" i="8"/>
  <c r="W9" i="8"/>
  <c r="X4" i="8"/>
  <c r="X10" i="8"/>
  <c r="X21" i="8"/>
  <c r="W20" i="8"/>
  <c r="X17" i="8"/>
  <c r="X19" i="8"/>
  <c r="W19" i="8"/>
  <c r="X16" i="8"/>
  <c r="X11" i="8"/>
  <c r="W6" i="8"/>
  <c r="X5" i="8"/>
  <c r="W10" i="8"/>
  <c r="W18" i="8"/>
  <c r="X6" i="8"/>
  <c r="W21" i="8"/>
  <c r="X14" i="8"/>
  <c r="X15" i="8"/>
  <c r="W12" i="8"/>
  <c r="W4" i="8"/>
  <c r="X8" i="8"/>
  <c r="W7" i="8"/>
  <c r="W14" i="8"/>
  <c r="X12" i="8"/>
  <c r="U13" i="8"/>
  <c r="T14" i="8"/>
  <c r="N10" i="8"/>
  <c r="O7" i="8"/>
  <c r="O9" i="8"/>
  <c r="Q11" i="8"/>
  <c r="Q6" i="8"/>
  <c r="Q17" i="8"/>
  <c r="R16" i="8"/>
  <c r="R5" i="8"/>
  <c r="R18" i="8"/>
  <c r="Q18" i="8"/>
  <c r="Q7" i="8"/>
  <c r="Q5" i="8"/>
  <c r="R13" i="8"/>
  <c r="R7" i="8"/>
  <c r="Q16" i="8"/>
  <c r="R11" i="8"/>
  <c r="R17" i="8"/>
  <c r="R8" i="8"/>
  <c r="Q10" i="8"/>
  <c r="Q15" i="8"/>
  <c r="R15" i="8"/>
  <c r="R12" i="8"/>
  <c r="R6" i="8"/>
  <c r="R21" i="8"/>
  <c r="Q20" i="8"/>
  <c r="Q4" i="8"/>
  <c r="R20" i="8"/>
  <c r="R9" i="8"/>
  <c r="Q21" i="8"/>
  <c r="Y31" i="3"/>
  <c r="Z14" i="3"/>
  <c r="X21" i="3"/>
  <c r="Y36" i="3"/>
  <c r="Z12" i="3"/>
  <c r="Y60" i="3"/>
  <c r="Z53" i="3"/>
  <c r="Y30" i="3"/>
  <c r="Y14" i="3"/>
  <c r="Z41" i="3"/>
  <c r="Y46" i="3"/>
  <c r="Z40" i="3"/>
  <c r="Y35" i="3"/>
  <c r="Z49" i="3"/>
  <c r="Y28" i="3"/>
  <c r="X47" i="3"/>
  <c r="Y15" i="3"/>
  <c r="X15" i="3"/>
  <c r="X40" i="3"/>
  <c r="X46" i="3"/>
  <c r="Z52" i="3"/>
  <c r="X55" i="3"/>
  <c r="X53" i="3"/>
  <c r="Y53" i="3"/>
  <c r="Z45" i="3"/>
  <c r="Z13" i="3"/>
  <c r="Y61" i="3"/>
  <c r="Y47" i="3"/>
  <c r="X30" i="3"/>
  <c r="Z9" i="3"/>
  <c r="X38" i="3"/>
  <c r="Y45" i="3"/>
  <c r="X60" i="3"/>
  <c r="X25" i="3"/>
  <c r="Z31" i="3"/>
  <c r="Z54" i="3"/>
  <c r="X44" i="3"/>
  <c r="Y20" i="3"/>
  <c r="Z29" i="3"/>
  <c r="X7" i="3"/>
  <c r="Z15" i="3"/>
  <c r="Z23" i="3"/>
  <c r="Z58" i="3"/>
  <c r="Z11" i="3"/>
  <c r="Y4" i="3"/>
  <c r="Y34" i="3"/>
  <c r="Y9" i="3"/>
  <c r="X52" i="3"/>
  <c r="X17" i="3"/>
  <c r="Z18" i="3"/>
  <c r="Z61" i="3"/>
  <c r="X8" i="3"/>
  <c r="X6" i="3"/>
  <c r="Y12" i="3"/>
  <c r="Z47" i="3"/>
  <c r="Y26" i="3"/>
  <c r="Y25" i="3"/>
  <c r="Z25" i="3"/>
  <c r="Z19" i="3"/>
  <c r="X18" i="3"/>
  <c r="Y29" i="3"/>
  <c r="X31" i="3"/>
  <c r="Z30" i="3"/>
  <c r="X16" i="3"/>
  <c r="X49" i="3"/>
  <c r="Y18" i="3"/>
  <c r="X10" i="3"/>
  <c r="X41" i="3"/>
  <c r="Y48" i="3"/>
  <c r="Y42" i="3"/>
  <c r="Y52" i="3"/>
  <c r="Y32" i="3"/>
  <c r="Y41" i="3"/>
  <c r="Z8" i="3"/>
  <c r="X28" i="3"/>
  <c r="Z22" i="3"/>
  <c r="X26" i="3"/>
  <c r="Y57" i="3"/>
  <c r="X27" i="3"/>
  <c r="Y62" i="3"/>
  <c r="Z16" i="3"/>
  <c r="Z42" i="3"/>
  <c r="Y8" i="3"/>
  <c r="Y22" i="3"/>
  <c r="Z59" i="3"/>
  <c r="Z24" i="3"/>
  <c r="X37" i="3"/>
  <c r="Y16" i="3"/>
  <c r="Z36" i="3"/>
  <c r="X45" i="3"/>
  <c r="L8" i="4"/>
  <c r="I17" i="4"/>
  <c r="H15" i="4"/>
  <c r="I11" i="4"/>
  <c r="X57" i="3"/>
  <c r="X11" i="3"/>
  <c r="Z34" i="3"/>
  <c r="Z46" i="3"/>
  <c r="Y11" i="3"/>
  <c r="X51" i="3"/>
  <c r="X34" i="3"/>
  <c r="Y43" i="3"/>
  <c r="X20" i="3"/>
  <c r="Z44" i="3"/>
  <c r="Y58" i="3"/>
  <c r="X14" i="3"/>
  <c r="Z39" i="3"/>
  <c r="Z35" i="3"/>
  <c r="Z62" i="3"/>
  <c r="Z55" i="3"/>
  <c r="Y7" i="3"/>
  <c r="Z20" i="3"/>
  <c r="Y38" i="3"/>
  <c r="Z56" i="3"/>
  <c r="X59" i="3"/>
  <c r="Y39" i="3"/>
  <c r="Z10" i="3"/>
  <c r="Y59" i="3"/>
  <c r="Y17" i="3"/>
  <c r="X39" i="3"/>
  <c r="Y51" i="3"/>
  <c r="Y49" i="3"/>
  <c r="Z60" i="3"/>
  <c r="X35" i="3"/>
  <c r="Z6" i="3"/>
  <c r="Z7" i="3"/>
  <c r="Y24" i="3"/>
  <c r="Z43" i="3"/>
  <c r="X58" i="3"/>
  <c r="Y23" i="3"/>
  <c r="Y40" i="3"/>
  <c r="X23" i="3"/>
  <c r="Z63" i="3"/>
  <c r="F19" i="4"/>
  <c r="U10" i="8"/>
  <c r="T10" i="8"/>
  <c r="T6" i="8"/>
  <c r="U21" i="8"/>
  <c r="T19" i="8"/>
  <c r="T9" i="8"/>
  <c r="T15" i="8"/>
  <c r="T21" i="8"/>
  <c r="T17" i="8"/>
  <c r="T5" i="8"/>
  <c r="U5" i="8"/>
  <c r="U8" i="8"/>
  <c r="T11" i="8"/>
  <c r="T7" i="8"/>
  <c r="U7" i="8"/>
  <c r="U20" i="8"/>
  <c r="U11" i="8"/>
  <c r="T8" i="8"/>
  <c r="U17" i="8"/>
  <c r="T18" i="8"/>
  <c r="U15" i="8"/>
  <c r="T13" i="8"/>
  <c r="U14" i="8"/>
  <c r="T20" i="8"/>
  <c r="U9" i="8"/>
  <c r="T16" i="8"/>
  <c r="U12" i="8"/>
  <c r="U19" i="8"/>
  <c r="U4" i="8"/>
  <c r="U18" i="8"/>
  <c r="U16" i="8"/>
  <c r="T12" i="8"/>
  <c r="K19" i="4"/>
  <c r="K12" i="4"/>
  <c r="M14" i="4"/>
  <c r="M20" i="4"/>
  <c r="E11" i="4"/>
  <c r="E9" i="4"/>
  <c r="E18" i="4"/>
  <c r="H18" i="4"/>
  <c r="C19" i="4"/>
  <c r="M13" i="4"/>
  <c r="J12" i="4"/>
  <c r="R71" i="2"/>
  <c r="AA29" i="2" s="1"/>
  <c r="H14" i="4"/>
  <c r="R71" i="1"/>
  <c r="AG50" i="1"/>
  <c r="C12" i="4"/>
  <c r="M9" i="4"/>
  <c r="M10" i="4"/>
  <c r="M18" i="4"/>
  <c r="J19" i="4"/>
  <c r="L15" i="4"/>
  <c r="R71" i="3"/>
  <c r="L20" i="4"/>
  <c r="AE6" i="3"/>
  <c r="AE34" i="3"/>
  <c r="AC19" i="3"/>
  <c r="AE47" i="3"/>
  <c r="AC56" i="3"/>
  <c r="AE13" i="3"/>
  <c r="AD35" i="3"/>
  <c r="AC60" i="3"/>
  <c r="AD8" i="3"/>
  <c r="AD15" i="3"/>
  <c r="AD57" i="3"/>
  <c r="AE8" i="3"/>
  <c r="AE45" i="3"/>
  <c r="AC14" i="3"/>
  <c r="AC35" i="3"/>
  <c r="AC8" i="3"/>
  <c r="AD22" i="3"/>
  <c r="AE5" i="3"/>
  <c r="AC52" i="3"/>
  <c r="AE24" i="3"/>
  <c r="AE25" i="3"/>
  <c r="AE59" i="3"/>
  <c r="AE35" i="3"/>
  <c r="AC9" i="3"/>
  <c r="AC46" i="3"/>
  <c r="AC40" i="3"/>
  <c r="AD56" i="3"/>
  <c r="AE32" i="3"/>
  <c r="AC21" i="3"/>
  <c r="AC4" i="3"/>
  <c r="AC47" i="3"/>
  <c r="AD11" i="3"/>
  <c r="AE39" i="3"/>
  <c r="AD6" i="3"/>
  <c r="AD13" i="3"/>
  <c r="AC26" i="3"/>
  <c r="AD25" i="3"/>
  <c r="AE10" i="3"/>
  <c r="AC18" i="3"/>
  <c r="AE63" i="3"/>
  <c r="AE36" i="3"/>
  <c r="AC33" i="3"/>
  <c r="AC38" i="3"/>
  <c r="AE54" i="3"/>
  <c r="AD50" i="3"/>
  <c r="AE57" i="3"/>
  <c r="AE43" i="3"/>
  <c r="AD17" i="3"/>
  <c r="AE48" i="3"/>
  <c r="AD31" i="3"/>
  <c r="AD61" i="3"/>
  <c r="AE21" i="3"/>
  <c r="AC51" i="3"/>
  <c r="AD39" i="3"/>
  <c r="AC24" i="3"/>
  <c r="AC23" i="3"/>
  <c r="AD34" i="3"/>
  <c r="AE56" i="3"/>
  <c r="AD27" i="3"/>
  <c r="AD43" i="3"/>
  <c r="AD42" i="3"/>
  <c r="AC57" i="3"/>
  <c r="AC5" i="3"/>
  <c r="AC61" i="3"/>
  <c r="AE20" i="3"/>
  <c r="AE22" i="3"/>
  <c r="AC11" i="3"/>
  <c r="AC39" i="3"/>
  <c r="AC10" i="3"/>
  <c r="AD23" i="3"/>
  <c r="AE27" i="3"/>
  <c r="AD48" i="3"/>
  <c r="AC49" i="3"/>
  <c r="AC32" i="3"/>
  <c r="AE26" i="3"/>
  <c r="AD58" i="3"/>
  <c r="AD40" i="3"/>
  <c r="AE40" i="3"/>
  <c r="AE62" i="3"/>
  <c r="AE33" i="3"/>
  <c r="AD33" i="3"/>
  <c r="AC58" i="3"/>
  <c r="AC62" i="3"/>
  <c r="AC34" i="3"/>
  <c r="AC37" i="3"/>
  <c r="AC36" i="3"/>
  <c r="AC22" i="3"/>
  <c r="AE7" i="3"/>
  <c r="AC7" i="3"/>
  <c r="AD59" i="3"/>
  <c r="AC31" i="3"/>
  <c r="AC43" i="3"/>
  <c r="AD45" i="3"/>
  <c r="AC13" i="3"/>
  <c r="AC30" i="3"/>
  <c r="AC15" i="3"/>
  <c r="AC42" i="3"/>
  <c r="AC29" i="3"/>
  <c r="AE31" i="3"/>
  <c r="AD12" i="3"/>
  <c r="AE29" i="3"/>
  <c r="AE4" i="3"/>
  <c r="AC17" i="3"/>
  <c r="AE53" i="3"/>
  <c r="AD44" i="3"/>
  <c r="AD20" i="3"/>
  <c r="AE46" i="3"/>
  <c r="AE41" i="3"/>
  <c r="AC53" i="3"/>
  <c r="AE11" i="3"/>
  <c r="AC45" i="3"/>
  <c r="AE23" i="3"/>
  <c r="AC16" i="3"/>
  <c r="AD5" i="3"/>
  <c r="AD4" i="3"/>
  <c r="AC48" i="3"/>
  <c r="AE30" i="3"/>
  <c r="AD52" i="3"/>
  <c r="AD28" i="3"/>
  <c r="AE15" i="3"/>
  <c r="AD16" i="3"/>
  <c r="AD24" i="3"/>
  <c r="AD7" i="3"/>
  <c r="AE61" i="3"/>
  <c r="AD60" i="3"/>
  <c r="AE28" i="3"/>
  <c r="AE52" i="3"/>
  <c r="AD37" i="3"/>
  <c r="AE44" i="3"/>
  <c r="AD14" i="3"/>
  <c r="AD63" i="3"/>
  <c r="AC20" i="3"/>
  <c r="AD18" i="3"/>
  <c r="AD29" i="3"/>
  <c r="AC63" i="3"/>
  <c r="AE18" i="3"/>
  <c r="AE38" i="3"/>
  <c r="AD26" i="3"/>
  <c r="AD30" i="3"/>
  <c r="AE50" i="3"/>
  <c r="AC54" i="3"/>
  <c r="AE42" i="3"/>
  <c r="AC41" i="3"/>
  <c r="AD46" i="3"/>
  <c r="AD51" i="3"/>
  <c r="AE14" i="3"/>
  <c r="AE60" i="3"/>
  <c r="AD10" i="3"/>
  <c r="AE9" i="3"/>
  <c r="AE16" i="3"/>
  <c r="AE37" i="3"/>
  <c r="AD19" i="3"/>
  <c r="AC59" i="3"/>
  <c r="AD47" i="3"/>
  <c r="AE55" i="3"/>
  <c r="AD38" i="3"/>
  <c r="AE17" i="3"/>
  <c r="AC50" i="3"/>
  <c r="AD49" i="3"/>
  <c r="AC27" i="3"/>
  <c r="AD9" i="3"/>
  <c r="AC44" i="3"/>
  <c r="AD54" i="3"/>
  <c r="AD21" i="3"/>
  <c r="AC12" i="3"/>
  <c r="AD62" i="3"/>
  <c r="AE51" i="3"/>
  <c r="AD41" i="3"/>
  <c r="AE19" i="3"/>
  <c r="AD55" i="3"/>
  <c r="AD36" i="3"/>
  <c r="AD32" i="3"/>
  <c r="AC6" i="3"/>
  <c r="AE12" i="3"/>
  <c r="AC28" i="3"/>
  <c r="AD53" i="3"/>
  <c r="AC25" i="3"/>
  <c r="AC55" i="3"/>
  <c r="AE58" i="3"/>
  <c r="AE49" i="3"/>
  <c r="L14" i="4"/>
  <c r="K22" i="4"/>
  <c r="K21" i="4"/>
  <c r="M8" i="4"/>
  <c r="L18" i="4"/>
  <c r="L11" i="4"/>
  <c r="L9" i="4"/>
  <c r="L17" i="4"/>
  <c r="L10" i="4"/>
  <c r="J21" i="4"/>
  <c r="J22" i="4"/>
  <c r="M16" i="4"/>
  <c r="M15" i="4"/>
  <c r="L13" i="4"/>
  <c r="L16" i="4"/>
  <c r="AF35" i="3"/>
  <c r="M11" i="4"/>
  <c r="M17" i="4"/>
  <c r="I10" i="4"/>
  <c r="G21" i="4"/>
  <c r="G22" i="4"/>
  <c r="I9" i="4"/>
  <c r="I13" i="4"/>
  <c r="H9" i="4"/>
  <c r="AF41" i="2"/>
  <c r="I15" i="4"/>
  <c r="H17" i="4"/>
  <c r="H13" i="4"/>
  <c r="G19" i="4"/>
  <c r="I14" i="4"/>
  <c r="H8" i="4"/>
  <c r="Z5" i="2"/>
  <c r="Y49" i="2"/>
  <c r="Z6" i="2"/>
  <c r="Z57" i="2"/>
  <c r="Y19" i="2"/>
  <c r="X29" i="2"/>
  <c r="Y28" i="2"/>
  <c r="X13" i="2"/>
  <c r="X26" i="2"/>
  <c r="X55" i="2"/>
  <c r="Z23" i="2"/>
  <c r="X37" i="2"/>
  <c r="X27" i="2"/>
  <c r="X63" i="2"/>
  <c r="Y30" i="2"/>
  <c r="Z37" i="2"/>
  <c r="Y17" i="2"/>
  <c r="X61" i="2"/>
  <c r="Y26" i="2"/>
  <c r="X31" i="2"/>
  <c r="X33" i="2"/>
  <c r="Z52" i="2"/>
  <c r="Y29" i="2"/>
  <c r="X47" i="2"/>
  <c r="Z21" i="2"/>
  <c r="Z40" i="2"/>
  <c r="Y47" i="2"/>
  <c r="Z41" i="2"/>
  <c r="Y35" i="2"/>
  <c r="Y15" i="2"/>
  <c r="Z26" i="2"/>
  <c r="Z51" i="2"/>
  <c r="Z15" i="2"/>
  <c r="X25" i="2"/>
  <c r="X45" i="2"/>
  <c r="X19" i="2"/>
  <c r="Y10" i="2"/>
  <c r="Z35" i="2"/>
  <c r="X6" i="2"/>
  <c r="X18" i="2"/>
  <c r="X43" i="2"/>
  <c r="Z28" i="2"/>
  <c r="Y56" i="2"/>
  <c r="Y20" i="2"/>
  <c r="Z38" i="2"/>
  <c r="Z7" i="2"/>
  <c r="Z20" i="2"/>
  <c r="Z34" i="2"/>
  <c r="X20" i="2"/>
  <c r="X36" i="2"/>
  <c r="Y40" i="2"/>
  <c r="Z30" i="2"/>
  <c r="Z22" i="2"/>
  <c r="X62" i="2"/>
  <c r="Z56" i="2"/>
  <c r="Z53" i="2"/>
  <c r="Y4" i="2"/>
  <c r="Z17" i="2"/>
  <c r="X60" i="2"/>
  <c r="Z33" i="2"/>
  <c r="X40" i="2"/>
  <c r="X21" i="2"/>
  <c r="Z59" i="2"/>
  <c r="Z60" i="2"/>
  <c r="Z48" i="2"/>
  <c r="Y39" i="2"/>
  <c r="Y5" i="2"/>
  <c r="Z43" i="2"/>
  <c r="Z12" i="2"/>
  <c r="Z19" i="2"/>
  <c r="Z55" i="2"/>
  <c r="X22" i="2"/>
  <c r="Z9" i="2"/>
  <c r="X51" i="2"/>
  <c r="Y23" i="2"/>
  <c r="Z11" i="2"/>
  <c r="X30" i="2"/>
  <c r="X32" i="2"/>
  <c r="Z13" i="2"/>
  <c r="Y61" i="2"/>
  <c r="Z32" i="2"/>
  <c r="Y52" i="2"/>
  <c r="Z63" i="2"/>
  <c r="Y42" i="2"/>
  <c r="Y48" i="2"/>
  <c r="X12" i="2"/>
  <c r="X48" i="2"/>
  <c r="Y62" i="2"/>
  <c r="X7" i="2"/>
  <c r="X41" i="2"/>
  <c r="Y55" i="2"/>
  <c r="Y51" i="2"/>
  <c r="Y44" i="2"/>
  <c r="Z62" i="2"/>
  <c r="Z39" i="2"/>
  <c r="X28" i="2"/>
  <c r="Z42" i="2"/>
  <c r="Y13" i="2"/>
  <c r="Z8" i="2"/>
  <c r="Y25" i="2"/>
  <c r="X39" i="2"/>
  <c r="Z47" i="2"/>
  <c r="X4" i="2"/>
  <c r="X14" i="2"/>
  <c r="Y9" i="2"/>
  <c r="Z36" i="2"/>
  <c r="Y34" i="2"/>
  <c r="Y31" i="2"/>
  <c r="Z45" i="2"/>
  <c r="Y8" i="2"/>
  <c r="Z27" i="2"/>
  <c r="Z46" i="2"/>
  <c r="X54" i="2"/>
  <c r="X53" i="2"/>
  <c r="Y12" i="2"/>
  <c r="Y38" i="2"/>
  <c r="Z58" i="2"/>
  <c r="Z10" i="2"/>
  <c r="Z16" i="2"/>
  <c r="Z61" i="2"/>
  <c r="Z54" i="2"/>
  <c r="X10" i="2"/>
  <c r="X50" i="2"/>
  <c r="X58" i="2"/>
  <c r="Y46" i="2"/>
  <c r="Y16" i="2"/>
  <c r="X9" i="2"/>
  <c r="X42" i="2"/>
  <c r="Y37" i="2"/>
  <c r="Y45" i="2"/>
  <c r="X49" i="2"/>
  <c r="Y14" i="2"/>
  <c r="Z24" i="2"/>
  <c r="Y11" i="2"/>
  <c r="Y27" i="2"/>
  <c r="Z31" i="2"/>
  <c r="X46" i="2"/>
  <c r="Y18" i="2"/>
  <c r="X44" i="2"/>
  <c r="Y58" i="2"/>
  <c r="Y53" i="2"/>
  <c r="Y7" i="2"/>
  <c r="X34" i="2"/>
  <c r="Z50" i="2"/>
  <c r="X15" i="2"/>
  <c r="X59" i="2"/>
  <c r="X52" i="2"/>
  <c r="X17" i="2"/>
  <c r="X56" i="2"/>
  <c r="Z49" i="2"/>
  <c r="X35" i="2"/>
  <c r="Y32" i="2"/>
  <c r="X24" i="2"/>
  <c r="Y24" i="2"/>
  <c r="Z14" i="2"/>
  <c r="Y57" i="2"/>
  <c r="Y6" i="2"/>
  <c r="Z4" i="2"/>
  <c r="Y22" i="2"/>
  <c r="Y41" i="2"/>
  <c r="Z18" i="2"/>
  <c r="Y36" i="2"/>
  <c r="Y60" i="2"/>
  <c r="Y43" i="2"/>
  <c r="Z44" i="2"/>
  <c r="X5" i="2"/>
  <c r="X57" i="2"/>
  <c r="Z29" i="2"/>
  <c r="Y59" i="2"/>
  <c r="X8" i="2"/>
  <c r="X23" i="2"/>
  <c r="X16" i="2"/>
  <c r="Y33" i="2"/>
  <c r="X38" i="2"/>
  <c r="Y63" i="2"/>
  <c r="X11" i="2"/>
  <c r="Y54" i="2"/>
  <c r="Y21" i="2"/>
  <c r="Y50" i="2"/>
  <c r="Z25" i="2"/>
  <c r="I18" i="4"/>
  <c r="I16" i="4"/>
  <c r="I8" i="4"/>
  <c r="G12" i="4"/>
  <c r="F22" i="4"/>
  <c r="F21" i="4"/>
  <c r="AE34" i="2"/>
  <c r="AC24" i="2"/>
  <c r="AD56" i="2"/>
  <c r="AC16" i="2"/>
  <c r="AD26" i="2"/>
  <c r="AD8" i="2"/>
  <c r="AC61" i="2"/>
  <c r="AC27" i="2"/>
  <c r="AD53" i="2"/>
  <c r="AC9" i="2"/>
  <c r="AD23" i="2"/>
  <c r="AC40" i="2"/>
  <c r="AE63" i="2"/>
  <c r="AD21" i="2"/>
  <c r="AD22" i="2"/>
  <c r="AE33" i="2"/>
  <c r="AC23" i="2"/>
  <c r="AC57" i="2"/>
  <c r="AC56" i="2"/>
  <c r="AE17" i="2"/>
  <c r="AC18" i="2"/>
  <c r="AE8" i="2"/>
  <c r="AD20" i="2"/>
  <c r="AD57" i="2"/>
  <c r="AE55" i="2"/>
  <c r="AC22" i="2"/>
  <c r="AD11" i="2"/>
  <c r="AE40" i="2"/>
  <c r="AE36" i="2"/>
  <c r="AC44" i="2"/>
  <c r="AE62" i="2"/>
  <c r="AD29" i="2"/>
  <c r="AD43" i="2"/>
  <c r="AC63" i="2"/>
  <c r="AC14" i="2"/>
  <c r="AD54" i="2"/>
  <c r="AD48" i="2"/>
  <c r="AE14" i="2"/>
  <c r="AD60" i="2"/>
  <c r="AD59" i="2"/>
  <c r="AC10" i="2"/>
  <c r="AE18" i="2"/>
  <c r="AC11" i="2"/>
  <c r="AC45" i="2"/>
  <c r="AE26" i="2"/>
  <c r="AD14" i="2"/>
  <c r="AE13" i="2"/>
  <c r="AD13" i="2"/>
  <c r="AD32" i="2"/>
  <c r="AE59" i="2"/>
  <c r="AE43" i="2"/>
  <c r="AE39" i="2"/>
  <c r="AC21" i="2"/>
  <c r="AE24" i="2"/>
  <c r="AE10" i="2"/>
  <c r="AC25" i="2"/>
  <c r="AD38" i="2"/>
  <c r="AE38" i="2"/>
  <c r="AE15" i="2"/>
  <c r="AE23" i="2"/>
  <c r="AC31" i="2"/>
  <c r="AD61" i="2"/>
  <c r="AD41" i="2"/>
  <c r="AC36" i="2"/>
  <c r="AE25" i="2"/>
  <c r="AE58" i="2"/>
  <c r="AE20" i="2"/>
  <c r="AE9" i="2"/>
  <c r="AC33" i="2"/>
  <c r="AD39" i="2"/>
  <c r="AE4" i="2"/>
  <c r="AE27" i="2"/>
  <c r="AC50" i="2"/>
  <c r="AC60" i="2"/>
  <c r="AE35" i="2"/>
  <c r="AE19" i="2"/>
  <c r="AC46" i="2"/>
  <c r="AD58" i="2"/>
  <c r="AD18" i="2"/>
  <c r="AE41" i="2"/>
  <c r="AC15" i="2"/>
  <c r="AC35" i="2"/>
  <c r="AE12" i="2"/>
  <c r="AC59" i="2"/>
  <c r="AD46" i="2"/>
  <c r="AC53" i="2"/>
  <c r="AC41" i="2"/>
  <c r="AE29" i="2"/>
  <c r="AE37" i="2"/>
  <c r="AC43" i="2"/>
  <c r="AE52" i="2"/>
  <c r="AC19" i="2"/>
  <c r="AE16" i="2"/>
  <c r="AD27" i="2"/>
  <c r="AC51" i="2"/>
  <c r="AC12" i="2"/>
  <c r="AC20" i="2"/>
  <c r="AD50" i="2"/>
  <c r="AE31" i="2"/>
  <c r="AC26" i="2"/>
  <c r="AC7" i="2"/>
  <c r="AE60" i="2"/>
  <c r="AE54" i="2"/>
  <c r="AE32" i="2"/>
  <c r="AE11" i="2"/>
  <c r="AC8" i="2"/>
  <c r="AD24" i="2"/>
  <c r="AC4" i="2"/>
  <c r="AC28" i="2"/>
  <c r="AD35" i="2"/>
  <c r="AC55" i="2"/>
  <c r="AD9" i="2"/>
  <c r="AC5" i="2"/>
  <c r="AD36" i="2"/>
  <c r="AC39" i="2"/>
  <c r="AD10" i="2"/>
  <c r="AC62" i="2"/>
  <c r="AD52" i="2"/>
  <c r="AD30" i="2"/>
  <c r="AD47" i="2"/>
  <c r="AC49" i="2"/>
  <c r="AE61" i="2"/>
  <c r="AD5" i="2"/>
  <c r="AC52" i="2"/>
  <c r="AC6" i="2"/>
  <c r="AE28" i="2"/>
  <c r="AE47" i="2"/>
  <c r="AE6" i="2"/>
  <c r="AE22" i="2"/>
  <c r="AD45" i="2"/>
  <c r="AD44" i="2"/>
  <c r="AD15" i="2"/>
  <c r="AE21" i="2"/>
  <c r="AE45" i="2"/>
  <c r="AD42" i="2"/>
  <c r="AD4" i="2"/>
  <c r="AD51" i="2"/>
  <c r="AC32" i="2"/>
  <c r="AD40" i="2"/>
  <c r="AC48" i="2"/>
  <c r="AD28" i="2"/>
  <c r="AC42" i="2"/>
  <c r="AD6" i="2"/>
  <c r="AD7" i="2"/>
  <c r="AC37" i="2"/>
  <c r="AD25" i="2"/>
  <c r="AC58" i="2"/>
  <c r="AD62" i="2"/>
  <c r="AE48" i="2"/>
  <c r="AD33" i="2"/>
  <c r="AE42" i="2"/>
  <c r="AC34" i="2"/>
  <c r="AE51" i="2"/>
  <c r="AD55" i="2"/>
  <c r="AE46" i="2"/>
  <c r="AE30" i="2"/>
  <c r="AE57" i="2"/>
  <c r="AC29" i="2"/>
  <c r="AE5" i="2"/>
  <c r="AC30" i="2"/>
  <c r="AD49" i="2"/>
  <c r="AE49" i="2"/>
  <c r="AD16" i="2"/>
  <c r="AD17" i="2"/>
  <c r="AD19" i="2"/>
  <c r="AC47" i="2"/>
  <c r="AE44" i="2"/>
  <c r="AC17" i="2"/>
  <c r="AD63" i="2"/>
  <c r="AC13" i="2"/>
  <c r="AD31" i="2"/>
  <c r="AC54" i="2"/>
  <c r="AE53" i="2"/>
  <c r="AE50" i="2"/>
  <c r="AD37" i="2"/>
  <c r="AE7" i="2"/>
  <c r="AD12" i="2"/>
  <c r="AE56" i="2"/>
  <c r="AD34" i="2"/>
  <c r="AC38" i="2"/>
  <c r="H20" i="4"/>
  <c r="H16" i="4"/>
  <c r="H10" i="4"/>
  <c r="H11" i="4"/>
  <c r="F12" i="4"/>
  <c r="E17" i="4"/>
  <c r="B21" i="4"/>
  <c r="B22" i="4"/>
  <c r="E20" i="4"/>
  <c r="D17" i="4"/>
  <c r="Y11" i="1"/>
  <c r="Z36" i="1"/>
  <c r="X35" i="1"/>
  <c r="X36" i="1"/>
  <c r="Z19" i="1"/>
  <c r="Z42" i="1"/>
  <c r="Z41" i="1"/>
  <c r="X33" i="1"/>
  <c r="Y16" i="1"/>
  <c r="Z15" i="1"/>
  <c r="Y4" i="1"/>
  <c r="Y13" i="1"/>
  <c r="Y35" i="1"/>
  <c r="Y5" i="1"/>
  <c r="Y50" i="1"/>
  <c r="Y19" i="1"/>
  <c r="Y28" i="1"/>
  <c r="Y6" i="1"/>
  <c r="Y39" i="1"/>
  <c r="Z53" i="1"/>
  <c r="Y57" i="1"/>
  <c r="Z20" i="1"/>
  <c r="X47" i="1"/>
  <c r="Y51" i="1"/>
  <c r="Y7" i="1"/>
  <c r="Z4" i="1"/>
  <c r="Y55" i="1"/>
  <c r="Y61" i="1"/>
  <c r="Y42" i="1"/>
  <c r="X28" i="1"/>
  <c r="X9" i="1"/>
  <c r="X38" i="1"/>
  <c r="Y54" i="1"/>
  <c r="Y62" i="1"/>
  <c r="Y25" i="1"/>
  <c r="Y45" i="1"/>
  <c r="Y29" i="1"/>
  <c r="X15" i="1"/>
  <c r="Y41" i="1"/>
  <c r="Y40" i="1"/>
  <c r="Z29" i="1"/>
  <c r="Z12" i="1"/>
  <c r="X16" i="1"/>
  <c r="X43" i="1"/>
  <c r="Z34" i="1"/>
  <c r="X56" i="1"/>
  <c r="X40" i="1"/>
  <c r="Z17" i="1"/>
  <c r="X10" i="1"/>
  <c r="Z59" i="1"/>
  <c r="X29" i="1"/>
  <c r="Y21" i="1"/>
  <c r="X11" i="1"/>
  <c r="Y58" i="1"/>
  <c r="X23" i="1"/>
  <c r="X26" i="1"/>
  <c r="X39" i="1"/>
  <c r="Z18" i="1"/>
  <c r="Y52" i="1"/>
  <c r="X7" i="1"/>
  <c r="Z60" i="1"/>
  <c r="X54" i="1"/>
  <c r="Z35" i="1"/>
  <c r="Y27" i="1"/>
  <c r="X8" i="1"/>
  <c r="Z32" i="1"/>
  <c r="X4" i="1"/>
  <c r="X61" i="1"/>
  <c r="Z63" i="1"/>
  <c r="X46" i="1"/>
  <c r="X45" i="1"/>
  <c r="Y31" i="1"/>
  <c r="Z28" i="1"/>
  <c r="Y33" i="1"/>
  <c r="Y22" i="1"/>
  <c r="Y24" i="1"/>
  <c r="Y9" i="1"/>
  <c r="Z10" i="1"/>
  <c r="X53" i="1"/>
  <c r="Z55" i="1"/>
  <c r="Z31" i="1"/>
  <c r="Z38" i="1"/>
  <c r="X34" i="1"/>
  <c r="X63" i="1"/>
  <c r="Z56" i="1"/>
  <c r="Z43" i="1"/>
  <c r="X22" i="1"/>
  <c r="X48" i="1"/>
  <c r="Z50" i="1"/>
  <c r="Y38" i="1"/>
  <c r="Z26" i="1"/>
  <c r="Y63" i="1"/>
  <c r="X42" i="1"/>
  <c r="X60" i="1"/>
  <c r="X37" i="1"/>
  <c r="Y44" i="1"/>
  <c r="X13" i="1"/>
  <c r="Z44" i="1"/>
  <c r="Y26" i="1"/>
  <c r="X51" i="1"/>
  <c r="Z47" i="1"/>
  <c r="Z37" i="1"/>
  <c r="Z5" i="1"/>
  <c r="X44" i="1"/>
  <c r="Z7" i="1"/>
  <c r="Z33" i="1"/>
  <c r="X18" i="1"/>
  <c r="Z6" i="1"/>
  <c r="X14" i="1"/>
  <c r="Y49" i="1"/>
  <c r="X24" i="1"/>
  <c r="X58" i="1"/>
  <c r="Z24" i="1"/>
  <c r="X12" i="1"/>
  <c r="Z8" i="1"/>
  <c r="Y48" i="1"/>
  <c r="Z58" i="1"/>
  <c r="X32" i="1"/>
  <c r="Y23" i="1"/>
  <c r="Y37" i="1"/>
  <c r="Y46" i="1"/>
  <c r="Z27" i="1"/>
  <c r="Y12" i="1"/>
  <c r="Y8" i="1"/>
  <c r="Z52" i="1"/>
  <c r="Z45" i="1"/>
  <c r="X52" i="1"/>
  <c r="Y59" i="1"/>
  <c r="Z39" i="1"/>
  <c r="X50" i="1"/>
  <c r="X55" i="1"/>
  <c r="Z14" i="1"/>
  <c r="Z46" i="1"/>
  <c r="X6" i="1"/>
  <c r="Z40" i="1"/>
  <c r="Y15" i="1"/>
  <c r="Y20" i="1"/>
  <c r="X31" i="1"/>
  <c r="Y30" i="1"/>
  <c r="X57" i="1"/>
  <c r="Z25" i="1"/>
  <c r="Y60" i="1"/>
  <c r="Y14" i="1"/>
  <c r="Y36" i="1"/>
  <c r="Z54" i="1"/>
  <c r="X19" i="1"/>
  <c r="Z22" i="1"/>
  <c r="Z13" i="1"/>
  <c r="Y34" i="1"/>
  <c r="X27" i="1"/>
  <c r="Z9" i="1"/>
  <c r="Z23" i="1"/>
  <c r="Y10" i="1"/>
  <c r="X41" i="1"/>
  <c r="Y53" i="1"/>
  <c r="X25" i="1"/>
  <c r="X21" i="1"/>
  <c r="Y18" i="1"/>
  <c r="X20" i="1"/>
  <c r="X30" i="1"/>
  <c r="Z49" i="1"/>
  <c r="Z11" i="1"/>
  <c r="Z48" i="1"/>
  <c r="X59" i="1"/>
  <c r="Z51" i="1"/>
  <c r="Y43" i="1"/>
  <c r="Y17" i="1"/>
  <c r="X17" i="1"/>
  <c r="Z57" i="1"/>
  <c r="Z62" i="1"/>
  <c r="Z16" i="1"/>
  <c r="Y47" i="1"/>
  <c r="X49" i="1"/>
  <c r="X62" i="1"/>
  <c r="Z61" i="1"/>
  <c r="Y56" i="1"/>
  <c r="X5" i="1"/>
  <c r="Z30" i="1"/>
  <c r="Z21" i="1"/>
  <c r="Y32" i="1"/>
  <c r="D14" i="4"/>
  <c r="D9" i="4"/>
  <c r="B12" i="4"/>
  <c r="E15" i="4"/>
  <c r="E13" i="4"/>
  <c r="D16" i="4"/>
  <c r="D10" i="4"/>
  <c r="E8" i="4"/>
  <c r="E14" i="4"/>
  <c r="C22" i="4"/>
  <c r="C21" i="4"/>
  <c r="D8" i="4"/>
  <c r="D20" i="4"/>
  <c r="D15" i="4"/>
  <c r="E16" i="4"/>
  <c r="D18" i="4"/>
  <c r="B19" i="4"/>
  <c r="E10" i="4"/>
  <c r="D13" i="4"/>
  <c r="AD57" i="1"/>
  <c r="AE51" i="1"/>
  <c r="AE24" i="1"/>
  <c r="AE43" i="1"/>
  <c r="AE59" i="1"/>
  <c r="AE33" i="1"/>
  <c r="AE48" i="1"/>
  <c r="AC16" i="1"/>
  <c r="AC6" i="1"/>
  <c r="AD16" i="1"/>
  <c r="AD62" i="1"/>
  <c r="AC21" i="1"/>
  <c r="AC45" i="1"/>
  <c r="AE55" i="1"/>
  <c r="AC24" i="1"/>
  <c r="AE49" i="1"/>
  <c r="AE54" i="1"/>
  <c r="AD9" i="1"/>
  <c r="AC47" i="1"/>
  <c r="AC38" i="1"/>
  <c r="AD38" i="1"/>
  <c r="AE61" i="1"/>
  <c r="AE41" i="1"/>
  <c r="AE40" i="1"/>
  <c r="AE12" i="1"/>
  <c r="AC34" i="1"/>
  <c r="AE47" i="1"/>
  <c r="AE22" i="1"/>
  <c r="AC11" i="1"/>
  <c r="AE63" i="1"/>
  <c r="AC41" i="1"/>
  <c r="AC42" i="1"/>
  <c r="AD33" i="1"/>
  <c r="AC53" i="1"/>
  <c r="AC25" i="1"/>
  <c r="AC33" i="1"/>
  <c r="AD22" i="1"/>
  <c r="AE31" i="1"/>
  <c r="AD6" i="1"/>
  <c r="AC49" i="1"/>
  <c r="AD55" i="1"/>
  <c r="AE37" i="1"/>
  <c r="AC32" i="1"/>
  <c r="AC54" i="1"/>
  <c r="AC60" i="1"/>
  <c r="AE60" i="1"/>
  <c r="AD60" i="1"/>
  <c r="AD42" i="1"/>
  <c r="AE52" i="1"/>
  <c r="AD23" i="1"/>
  <c r="AC51" i="1"/>
  <c r="AD34" i="1"/>
  <c r="AC27" i="1"/>
  <c r="AC55" i="1"/>
  <c r="AC29" i="1"/>
  <c r="AE8" i="1"/>
  <c r="AD47" i="1"/>
  <c r="AD24" i="1"/>
  <c r="AD21" i="1"/>
  <c r="AE44" i="1"/>
  <c r="AD44" i="1"/>
  <c r="AD35" i="1"/>
  <c r="AE38" i="1"/>
  <c r="AE4" i="1"/>
  <c r="AC43" i="1"/>
  <c r="AC23" i="1"/>
  <c r="AD8" i="1"/>
  <c r="AD49" i="1"/>
  <c r="AC35" i="1"/>
  <c r="AE11" i="1"/>
  <c r="AE13" i="1"/>
  <c r="AE58" i="1"/>
  <c r="AC57" i="1"/>
  <c r="AE7" i="1"/>
  <c r="AC63" i="1"/>
  <c r="AD19" i="1"/>
  <c r="AD12" i="1"/>
  <c r="AD4" i="1"/>
  <c r="AD45" i="1"/>
  <c r="AD18" i="1"/>
  <c r="AE16" i="1"/>
  <c r="AD56" i="1"/>
  <c r="AD41" i="1"/>
  <c r="AC39" i="1"/>
  <c r="AE14" i="1"/>
  <c r="AC9" i="1"/>
  <c r="AD7" i="1"/>
  <c r="AC37" i="1"/>
  <c r="AE21" i="1"/>
  <c r="AE30" i="1"/>
  <c r="AE23" i="1"/>
  <c r="AD25" i="1"/>
  <c r="AC44" i="1"/>
  <c r="AC8" i="1"/>
  <c r="AC62" i="1"/>
  <c r="AE45" i="1"/>
  <c r="AE57" i="1"/>
  <c r="AD28" i="1"/>
  <c r="AC12" i="1"/>
  <c r="AC58" i="1"/>
  <c r="AD13" i="1"/>
  <c r="AE29" i="1"/>
  <c r="AD27" i="1"/>
  <c r="AC5" i="1"/>
  <c r="AD58" i="1"/>
  <c r="AD26" i="1"/>
  <c r="AD63" i="1"/>
  <c r="AD48" i="1"/>
  <c r="AD53" i="1"/>
  <c r="AC19" i="1"/>
  <c r="AC61" i="1"/>
  <c r="AD31" i="1"/>
  <c r="AE20" i="1"/>
  <c r="AC30" i="1"/>
  <c r="AC22" i="1"/>
  <c r="AD20" i="1"/>
  <c r="AC31" i="1"/>
  <c r="AD15" i="1"/>
  <c r="AD39" i="1"/>
  <c r="AE62" i="1"/>
  <c r="AC36" i="1"/>
  <c r="AC15" i="1"/>
  <c r="AC10" i="1"/>
  <c r="AD36" i="1"/>
  <c r="AC56" i="1"/>
  <c r="AD29" i="1"/>
  <c r="AD61" i="1"/>
  <c r="AE6" i="1"/>
  <c r="AE18" i="1"/>
  <c r="AE53" i="1"/>
  <c r="AC26" i="1"/>
  <c r="AD30" i="1"/>
  <c r="AE10" i="1"/>
  <c r="AD5" i="1"/>
  <c r="AE35" i="1"/>
  <c r="AC46" i="1"/>
  <c r="AE27" i="1"/>
  <c r="AC28" i="1"/>
  <c r="AD54" i="1"/>
  <c r="AD52" i="1"/>
  <c r="AD46" i="1"/>
  <c r="AD59" i="1"/>
  <c r="AC13" i="1"/>
  <c r="AC40" i="1"/>
  <c r="AC7" i="1"/>
  <c r="AE26" i="1"/>
  <c r="AE15" i="1"/>
  <c r="AD10" i="1"/>
  <c r="AD17" i="1"/>
  <c r="AC48" i="1"/>
  <c r="AE36" i="1"/>
  <c r="AE32" i="1"/>
  <c r="AD11" i="1"/>
  <c r="AD37" i="1"/>
  <c r="AD40" i="1"/>
  <c r="AD43" i="1"/>
  <c r="AD14" i="1"/>
  <c r="AE19" i="1"/>
  <c r="AD51" i="1"/>
  <c r="AE25" i="1"/>
  <c r="AD50" i="1"/>
  <c r="AE34" i="1"/>
  <c r="AE9" i="1"/>
  <c r="AE42" i="1"/>
  <c r="AE5" i="1"/>
  <c r="AE46" i="1"/>
  <c r="AE28" i="1"/>
  <c r="AE39" i="1"/>
  <c r="AC59" i="1"/>
  <c r="AC14" i="1"/>
  <c r="AC52" i="1"/>
  <c r="AC20" i="1"/>
  <c r="AC17" i="1"/>
  <c r="AE17" i="1"/>
  <c r="AE50" i="1"/>
  <c r="AC50" i="1"/>
  <c r="AD32" i="1"/>
  <c r="AE56" i="1"/>
  <c r="AC4" i="1"/>
  <c r="AC18" i="1"/>
  <c r="U71" i="2" l="1"/>
  <c r="AK5" i="2" s="1"/>
  <c r="U71" i="3"/>
  <c r="AL59" i="3" s="1"/>
  <c r="D12" i="4"/>
  <c r="AB20" i="2"/>
  <c r="V71" i="2"/>
  <c r="U71" i="1"/>
  <c r="E19" i="4"/>
  <c r="V71" i="3"/>
  <c r="V71" i="1"/>
  <c r="AA34" i="1"/>
  <c r="AA6" i="2"/>
  <c r="M21" i="4"/>
  <c r="AM27" i="1"/>
  <c r="AM20" i="1"/>
  <c r="AO36" i="1"/>
  <c r="AM13" i="1"/>
  <c r="AO5" i="1"/>
  <c r="AN59" i="1"/>
  <c r="AO52" i="1"/>
  <c r="AO58" i="1"/>
  <c r="AN47" i="1"/>
  <c r="AO11" i="1"/>
  <c r="AN8" i="1"/>
  <c r="AO53" i="1"/>
  <c r="AM6" i="1"/>
  <c r="AN28" i="1"/>
  <c r="AM30" i="1"/>
  <c r="AN26" i="1"/>
  <c r="AM16" i="1"/>
  <c r="AN55" i="1"/>
  <c r="AN54" i="1"/>
  <c r="AM44" i="1"/>
  <c r="AO54" i="1"/>
  <c r="AN56" i="1"/>
  <c r="AO30" i="1"/>
  <c r="AO16" i="1"/>
  <c r="AO50" i="1"/>
  <c r="AM8" i="1"/>
  <c r="AM43" i="1"/>
  <c r="AN18" i="1"/>
  <c r="AM54" i="1"/>
  <c r="I21" i="4"/>
  <c r="I19" i="4"/>
  <c r="AN37" i="1"/>
  <c r="AM5" i="1"/>
  <c r="AN16" i="1"/>
  <c r="AM33" i="1"/>
  <c r="AN6" i="1"/>
  <c r="AN41" i="1"/>
  <c r="AO55" i="1"/>
  <c r="AM57" i="1"/>
  <c r="AO46" i="1"/>
  <c r="AO14" i="1"/>
  <c r="AN45" i="1"/>
  <c r="AO49" i="1"/>
  <c r="AN32" i="1"/>
  <c r="AN19" i="1"/>
  <c r="AO45" i="1"/>
  <c r="AM52" i="1"/>
  <c r="AM11" i="1"/>
  <c r="AM7" i="1"/>
  <c r="AN38" i="1"/>
  <c r="AO17" i="1"/>
  <c r="AN58" i="1"/>
  <c r="AN62" i="1"/>
  <c r="AN13" i="1"/>
  <c r="AO22" i="1"/>
  <c r="AN33" i="1"/>
  <c r="AN34" i="1"/>
  <c r="AN17" i="1"/>
  <c r="AO23" i="1"/>
  <c r="AN51" i="1"/>
  <c r="AM12" i="1"/>
  <c r="AN22" i="1"/>
  <c r="AN29" i="1"/>
  <c r="AO38" i="1"/>
  <c r="AM31" i="1"/>
  <c r="AN21" i="1"/>
  <c r="AM25" i="1"/>
  <c r="AO35" i="1"/>
  <c r="AO59" i="1"/>
  <c r="AO9" i="1"/>
  <c r="AM41" i="1"/>
  <c r="AN20" i="1"/>
  <c r="AM48" i="1"/>
  <c r="AO57" i="1"/>
  <c r="AM14" i="1"/>
  <c r="AO31" i="1"/>
  <c r="AM23" i="1"/>
  <c r="AM19" i="1"/>
  <c r="AN50" i="1"/>
  <c r="AM56" i="1"/>
  <c r="AM47" i="1"/>
  <c r="AO8" i="1"/>
  <c r="AM59" i="1"/>
  <c r="AN25" i="1"/>
  <c r="AM10" i="1"/>
  <c r="AM40" i="1"/>
  <c r="AN57" i="1"/>
  <c r="AM32" i="1"/>
  <c r="AM63" i="1"/>
  <c r="AM45" i="1"/>
  <c r="AM39" i="1"/>
  <c r="AM9" i="1"/>
  <c r="AN12" i="1"/>
  <c r="AN24" i="1"/>
  <c r="AO63" i="1"/>
  <c r="AN40" i="1"/>
  <c r="AM51" i="1"/>
  <c r="AO32" i="1"/>
  <c r="AO26" i="1"/>
  <c r="AM26" i="1"/>
  <c r="AO7" i="1"/>
  <c r="AO15" i="1"/>
  <c r="AM22" i="1"/>
  <c r="AN11" i="1"/>
  <c r="AM17" i="1"/>
  <c r="AO18" i="1"/>
  <c r="AM55" i="1"/>
  <c r="AN27" i="1"/>
  <c r="AN7" i="1"/>
  <c r="AO48" i="1"/>
  <c r="AM61" i="1"/>
  <c r="AO27" i="1"/>
  <c r="AO21" i="1"/>
  <c r="AM18" i="1"/>
  <c r="AO28" i="1"/>
  <c r="AM38" i="1"/>
  <c r="AO56" i="1"/>
  <c r="AM34" i="1"/>
  <c r="AN43" i="1"/>
  <c r="AM15" i="1"/>
  <c r="AM49" i="1"/>
  <c r="AO47" i="1"/>
  <c r="AO10" i="1"/>
  <c r="AO34" i="1"/>
  <c r="AO42" i="1"/>
  <c r="AO60" i="1"/>
  <c r="AN46" i="1"/>
  <c r="AM35" i="1"/>
  <c r="AN53" i="1"/>
  <c r="AM37" i="1"/>
  <c r="AN23" i="1"/>
  <c r="AO51" i="1"/>
  <c r="AO37" i="1"/>
  <c r="AM36" i="1"/>
  <c r="AM24" i="1"/>
  <c r="AN49" i="1"/>
  <c r="AN39" i="1"/>
  <c r="AM62" i="1"/>
  <c r="AO40" i="1"/>
  <c r="AN14" i="1"/>
  <c r="AO20" i="1"/>
  <c r="AO33" i="1"/>
  <c r="AN63" i="1"/>
  <c r="AO62" i="1"/>
  <c r="AM53" i="1"/>
  <c r="AN9" i="1"/>
  <c r="AN10" i="1"/>
  <c r="AN4" i="1"/>
  <c r="AM46" i="1"/>
  <c r="AN61" i="1"/>
  <c r="AO61" i="1"/>
  <c r="AN15" i="1"/>
  <c r="AO13" i="1"/>
  <c r="AN48" i="1"/>
  <c r="AM28" i="1"/>
  <c r="AM4" i="1"/>
  <c r="AM58" i="1"/>
  <c r="AO39" i="1"/>
  <c r="AN60" i="1"/>
  <c r="AM50" i="1"/>
  <c r="AM60" i="1"/>
  <c r="AO12" i="1"/>
  <c r="AN35" i="1"/>
  <c r="AM42" i="1"/>
  <c r="AN44" i="1"/>
  <c r="AO41" i="1"/>
  <c r="AO44" i="1"/>
  <c r="AO29" i="1"/>
  <c r="AN5" i="1"/>
  <c r="AO43" i="1"/>
  <c r="AO25" i="1"/>
  <c r="AN31" i="1"/>
  <c r="AN42" i="1"/>
  <c r="AO19" i="1"/>
  <c r="AN36" i="1"/>
  <c r="AN52" i="1"/>
  <c r="AO4" i="1"/>
  <c r="AN30" i="1"/>
  <c r="AO24" i="1"/>
  <c r="AM29" i="1"/>
  <c r="AO6" i="1"/>
  <c r="AM51" i="2"/>
  <c r="AN56" i="2"/>
  <c r="AM61" i="2"/>
  <c r="AN62" i="2"/>
  <c r="AO48" i="3"/>
  <c r="AM10" i="3"/>
  <c r="AO4" i="2"/>
  <c r="AN10" i="2"/>
  <c r="AN25" i="2"/>
  <c r="AM40" i="2"/>
  <c r="AN61" i="2"/>
  <c r="AO19" i="2"/>
  <c r="AM36" i="2"/>
  <c r="AO26" i="2"/>
  <c r="AN18" i="2"/>
  <c r="AM19" i="2"/>
  <c r="AN60" i="2"/>
  <c r="AO63" i="2"/>
  <c r="AM55" i="2"/>
  <c r="AM18" i="2"/>
  <c r="AO25" i="2"/>
  <c r="AM57" i="2"/>
  <c r="AM34" i="2"/>
  <c r="AO46" i="2"/>
  <c r="AM50" i="2"/>
  <c r="AM25" i="2"/>
  <c r="AM30" i="2"/>
  <c r="AN35" i="2"/>
  <c r="AM62" i="2"/>
  <c r="AN27" i="2"/>
  <c r="AO53" i="2"/>
  <c r="AO50" i="2"/>
  <c r="AO17" i="2"/>
  <c r="AN40" i="2"/>
  <c r="AO5" i="2"/>
  <c r="AN38" i="2"/>
  <c r="I12" i="4"/>
  <c r="AM53" i="2"/>
  <c r="AM24" i="2"/>
  <c r="AM31" i="2"/>
  <c r="AN24" i="2"/>
  <c r="AN36" i="2"/>
  <c r="AO12" i="2"/>
  <c r="AM13" i="2"/>
  <c r="AM12" i="2"/>
  <c r="AN63" i="2"/>
  <c r="AN39" i="2"/>
  <c r="AM29" i="2"/>
  <c r="AO37" i="2"/>
  <c r="AO61" i="2"/>
  <c r="AO57" i="2"/>
  <c r="AN15" i="2"/>
  <c r="AM28" i="2"/>
  <c r="AO36" i="2"/>
  <c r="AN34" i="2"/>
  <c r="AM14" i="2"/>
  <c r="AO39" i="2"/>
  <c r="AN6" i="2"/>
  <c r="AO29" i="2"/>
  <c r="AO52" i="2"/>
  <c r="AN51" i="2"/>
  <c r="AN19" i="2"/>
  <c r="AM27" i="2"/>
  <c r="AN22" i="2"/>
  <c r="AN57" i="2"/>
  <c r="AN8" i="2"/>
  <c r="AO35" i="2"/>
  <c r="AN11" i="2"/>
  <c r="AN63" i="3"/>
  <c r="AN29" i="3"/>
  <c r="AN47" i="3"/>
  <c r="AN62" i="3"/>
  <c r="AO42" i="3"/>
  <c r="AN15" i="3"/>
  <c r="AM31" i="3"/>
  <c r="AN33" i="2"/>
  <c r="AM49" i="2"/>
  <c r="AO62" i="2"/>
  <c r="AM5" i="2"/>
  <c r="AN44" i="2"/>
  <c r="AM20" i="2"/>
  <c r="AM22" i="2"/>
  <c r="AO59" i="2"/>
  <c r="AO55" i="2"/>
  <c r="AM32" i="2"/>
  <c r="AM26" i="2"/>
  <c r="AN26" i="2"/>
  <c r="AO32" i="2"/>
  <c r="AN50" i="2"/>
  <c r="AO33" i="2"/>
  <c r="AM52" i="2"/>
  <c r="AO45" i="2"/>
  <c r="AO41" i="2"/>
  <c r="AN7" i="2"/>
  <c r="AM10" i="2"/>
  <c r="AN12" i="2"/>
  <c r="AN21" i="2"/>
  <c r="AO27" i="2"/>
  <c r="AN30" i="2"/>
  <c r="AM23" i="2"/>
  <c r="AO23" i="2"/>
  <c r="AO47" i="2"/>
  <c r="AO9" i="2"/>
  <c r="AO13" i="2"/>
  <c r="AO51" i="2"/>
  <c r="AO48" i="2"/>
  <c r="AM59" i="2"/>
  <c r="AM63" i="2"/>
  <c r="AM48" i="2"/>
  <c r="AO43" i="2"/>
  <c r="AN23" i="2"/>
  <c r="AO42" i="2"/>
  <c r="AM58" i="2"/>
  <c r="AM11" i="2"/>
  <c r="AM16" i="2"/>
  <c r="AN52" i="2"/>
  <c r="AM37" i="2"/>
  <c r="AM54" i="2"/>
  <c r="AM33" i="2"/>
  <c r="AN49" i="2"/>
  <c r="AN14" i="2"/>
  <c r="AM46" i="2"/>
  <c r="AO24" i="2"/>
  <c r="AN32" i="2"/>
  <c r="AN20" i="2"/>
  <c r="AN55" i="2"/>
  <c r="AN58" i="2"/>
  <c r="AN13" i="2"/>
  <c r="AN48" i="2"/>
  <c r="AM15" i="2"/>
  <c r="AM9" i="2"/>
  <c r="AO21" i="2"/>
  <c r="AM60" i="2"/>
  <c r="AM17" i="2"/>
  <c r="AN37" i="2"/>
  <c r="AM42" i="2"/>
  <c r="AO31" i="2"/>
  <c r="AO15" i="2"/>
  <c r="AO30" i="2"/>
  <c r="AM6" i="2"/>
  <c r="AN54" i="2"/>
  <c r="AO60" i="2"/>
  <c r="AM21" i="2"/>
  <c r="AN53" i="2"/>
  <c r="AM39" i="2"/>
  <c r="AN31" i="2"/>
  <c r="AO14" i="2"/>
  <c r="AN47" i="2"/>
  <c r="AM44" i="2"/>
  <c r="AN4" i="2"/>
  <c r="AM47" i="2"/>
  <c r="AM7" i="2"/>
  <c r="AO49" i="2"/>
  <c r="AO22" i="2"/>
  <c r="AN46" i="2"/>
  <c r="AO10" i="2"/>
  <c r="AN41" i="2"/>
  <c r="AN59" i="2"/>
  <c r="AN28" i="2"/>
  <c r="AN42" i="2"/>
  <c r="AO8" i="2"/>
  <c r="AM45" i="2"/>
  <c r="AO44" i="2"/>
  <c r="AN9" i="2"/>
  <c r="AN5" i="2"/>
  <c r="AO38" i="2"/>
  <c r="AN16" i="2"/>
  <c r="AM41" i="2"/>
  <c r="AM38" i="2"/>
  <c r="AM43" i="2"/>
  <c r="AO56" i="2"/>
  <c r="AO11" i="2"/>
  <c r="AO40" i="2"/>
  <c r="AM56" i="2"/>
  <c r="AO20" i="2"/>
  <c r="AO7" i="2"/>
  <c r="AO54" i="2"/>
  <c r="AO6" i="2"/>
  <c r="AM4" i="2"/>
  <c r="AO18" i="2"/>
  <c r="AO34" i="2"/>
  <c r="AO58" i="2"/>
  <c r="AN45" i="2"/>
  <c r="AO28" i="2"/>
  <c r="AO16" i="2"/>
  <c r="AN29" i="2"/>
  <c r="AN17" i="2"/>
  <c r="AM8" i="2"/>
  <c r="AN43" i="2"/>
  <c r="AN50" i="3"/>
  <c r="AN35" i="3"/>
  <c r="AO57" i="3"/>
  <c r="AM33" i="3"/>
  <c r="AO50" i="3"/>
  <c r="AO25" i="3"/>
  <c r="AO8" i="3"/>
  <c r="AO7" i="3"/>
  <c r="AO54" i="3"/>
  <c r="AM50" i="3"/>
  <c r="AM60" i="3"/>
  <c r="AM26" i="3"/>
  <c r="AO36" i="3"/>
  <c r="AN8" i="3"/>
  <c r="AM30" i="3"/>
  <c r="AN14" i="3"/>
  <c r="AO6" i="3"/>
  <c r="AN51" i="3"/>
  <c r="AO35" i="3"/>
  <c r="AN33" i="3"/>
  <c r="AN59" i="3"/>
  <c r="AO52" i="3"/>
  <c r="AN37" i="3"/>
  <c r="AN36" i="3"/>
  <c r="AM15" i="3"/>
  <c r="AM18" i="3"/>
  <c r="AO32" i="3"/>
  <c r="AN56" i="3"/>
  <c r="AO17" i="3"/>
  <c r="AN17" i="3"/>
  <c r="AN40" i="3"/>
  <c r="AM13" i="3"/>
  <c r="AN55" i="3"/>
  <c r="AM4" i="3"/>
  <c r="AO38" i="3"/>
  <c r="AO47" i="3"/>
  <c r="AM17" i="3"/>
  <c r="AO53" i="3"/>
  <c r="AM56" i="3"/>
  <c r="AN9" i="3"/>
  <c r="AM37" i="3"/>
  <c r="AN7" i="3"/>
  <c r="AN21" i="3"/>
  <c r="AM45" i="3"/>
  <c r="AN31" i="3"/>
  <c r="AO46" i="3"/>
  <c r="AO44" i="3"/>
  <c r="AN28" i="3"/>
  <c r="AO62" i="3"/>
  <c r="AO19" i="3"/>
  <c r="AN19" i="3"/>
  <c r="AM6" i="3"/>
  <c r="AO51" i="3"/>
  <c r="AN57" i="3"/>
  <c r="AM34" i="3"/>
  <c r="AM35" i="3"/>
  <c r="AM62" i="3"/>
  <c r="AO9" i="3"/>
  <c r="AO34" i="3"/>
  <c r="AN20" i="3"/>
  <c r="AN23" i="3"/>
  <c r="AM23" i="3"/>
  <c r="AO60" i="3"/>
  <c r="AM61" i="3"/>
  <c r="AM21" i="3"/>
  <c r="AN39" i="3"/>
  <c r="AM53" i="3"/>
  <c r="AM58" i="3"/>
  <c r="AO11" i="3"/>
  <c r="AO28" i="3"/>
  <c r="AN53" i="3"/>
  <c r="AO10" i="3"/>
  <c r="AN49" i="3"/>
  <c r="AN45" i="3"/>
  <c r="AO40" i="3"/>
  <c r="AO41" i="3"/>
  <c r="AO16" i="3"/>
  <c r="AM57" i="3"/>
  <c r="AO61" i="3"/>
  <c r="AO23" i="3"/>
  <c r="AM40" i="3"/>
  <c r="AM46" i="3"/>
  <c r="AM20" i="3"/>
  <c r="AN43" i="3"/>
  <c r="AN4" i="3"/>
  <c r="AN26" i="3"/>
  <c r="AM25" i="3"/>
  <c r="AO58" i="3"/>
  <c r="AM7" i="3"/>
  <c r="AM14" i="3"/>
  <c r="AO14" i="3"/>
  <c r="AO21" i="3"/>
  <c r="AO63" i="3"/>
  <c r="AM22" i="3"/>
  <c r="AO43" i="3"/>
  <c r="AM24" i="3"/>
  <c r="AO59" i="3"/>
  <c r="AN10" i="3"/>
  <c r="AM11" i="3"/>
  <c r="AO33" i="3"/>
  <c r="AN30" i="3"/>
  <c r="AM39" i="3"/>
  <c r="AM54" i="3"/>
  <c r="AN42" i="3"/>
  <c r="AN25" i="3"/>
  <c r="AM29" i="3"/>
  <c r="AN58" i="3"/>
  <c r="AM27" i="3"/>
  <c r="AN46" i="3"/>
  <c r="AM36" i="3"/>
  <c r="AM48" i="3"/>
  <c r="AM16" i="3"/>
  <c r="AM19" i="3"/>
  <c r="AN38" i="3"/>
  <c r="AO15" i="3"/>
  <c r="AO13" i="3"/>
  <c r="AO20" i="3"/>
  <c r="AM42" i="3"/>
  <c r="AO4" i="3"/>
  <c r="AO55" i="3"/>
  <c r="AM51" i="3"/>
  <c r="AN22" i="3"/>
  <c r="AO29" i="3"/>
  <c r="AM8" i="3"/>
  <c r="AN41" i="3"/>
  <c r="AN61" i="3"/>
  <c r="AO37" i="3"/>
  <c r="AM55" i="3"/>
  <c r="AN44" i="3"/>
  <c r="AO39" i="3"/>
  <c r="AO27" i="3"/>
  <c r="AN18" i="3"/>
  <c r="AO56" i="3"/>
  <c r="AM59" i="3"/>
  <c r="AN52" i="3"/>
  <c r="AN34" i="3"/>
  <c r="AO45" i="3"/>
  <c r="AM41" i="3"/>
  <c r="AM63" i="3"/>
  <c r="AO12" i="3"/>
  <c r="AN60" i="3"/>
  <c r="AO26" i="3"/>
  <c r="AO22" i="3"/>
  <c r="AN27" i="3"/>
  <c r="AN24" i="3"/>
  <c r="AN12" i="3"/>
  <c r="AM49" i="3"/>
  <c r="AN32" i="3"/>
  <c r="AM43" i="3"/>
  <c r="AN13" i="3"/>
  <c r="AO49" i="3"/>
  <c r="AN54" i="3"/>
  <c r="AM5" i="3"/>
  <c r="AM32" i="3"/>
  <c r="AM9" i="3"/>
  <c r="AM38" i="3"/>
  <c r="AM52" i="3"/>
  <c r="AO24" i="3"/>
  <c r="AO30" i="3"/>
  <c r="AO5" i="3"/>
  <c r="AN6" i="3"/>
  <c r="AN16" i="3"/>
  <c r="AM47" i="3"/>
  <c r="AN48" i="3"/>
  <c r="AN5" i="3"/>
  <c r="AM44" i="3"/>
  <c r="AO18" i="3"/>
  <c r="AM12" i="3"/>
  <c r="AM28" i="3"/>
  <c r="AN11" i="3"/>
  <c r="AA56" i="1"/>
  <c r="AA36" i="1"/>
  <c r="AA42" i="1"/>
  <c r="AA48" i="1"/>
  <c r="AB32" i="2"/>
  <c r="AB23" i="2"/>
  <c r="AB7" i="2"/>
  <c r="AB22" i="2"/>
  <c r="AA63" i="2"/>
  <c r="AB5" i="2"/>
  <c r="AA59" i="2"/>
  <c r="AA17" i="2"/>
  <c r="AA4" i="2"/>
  <c r="AA57" i="2"/>
  <c r="AA8" i="2"/>
  <c r="AB46" i="2"/>
  <c r="AA50" i="2"/>
  <c r="AA47" i="2"/>
  <c r="AA58" i="2"/>
  <c r="AA43" i="1"/>
  <c r="AA60" i="1"/>
  <c r="AB56" i="1"/>
  <c r="AB24" i="1"/>
  <c r="AA40" i="1"/>
  <c r="AA41" i="1"/>
  <c r="AA37" i="1"/>
  <c r="AB28" i="1"/>
  <c r="E12" i="4"/>
  <c r="AH63" i="3"/>
  <c r="AJ57" i="3"/>
  <c r="AI52" i="3"/>
  <c r="AI51" i="3"/>
  <c r="AI41" i="3"/>
  <c r="AI16" i="3"/>
  <c r="AJ24" i="3"/>
  <c r="AJ27" i="3"/>
  <c r="AJ28" i="3"/>
  <c r="AI48" i="3"/>
  <c r="AI62" i="3"/>
  <c r="AI40" i="3"/>
  <c r="AI61" i="3"/>
  <c r="AI55" i="3"/>
  <c r="AH59" i="3"/>
  <c r="AH40" i="3"/>
  <c r="AI23" i="3"/>
  <c r="AI10" i="3"/>
  <c r="AI29" i="3"/>
  <c r="AI22" i="3"/>
  <c r="AJ49" i="3"/>
  <c r="AI27" i="3"/>
  <c r="AH24" i="3"/>
  <c r="AI54" i="3"/>
  <c r="AH10" i="3"/>
  <c r="AI63" i="3"/>
  <c r="AJ9" i="3"/>
  <c r="AJ51" i="3"/>
  <c r="AJ58" i="3"/>
  <c r="AI50" i="3"/>
  <c r="AH13" i="3"/>
  <c r="AH18" i="3"/>
  <c r="AJ16" i="3"/>
  <c r="AI53" i="3"/>
  <c r="AI4" i="3"/>
  <c r="AH19" i="3"/>
  <c r="AI35" i="3"/>
  <c r="AJ22" i="3"/>
  <c r="AH8" i="3"/>
  <c r="AH51" i="3"/>
  <c r="AI44" i="3"/>
  <c r="AJ37" i="3"/>
  <c r="AJ44" i="3"/>
  <c r="AH7" i="3"/>
  <c r="AI31" i="3"/>
  <c r="AI17" i="3"/>
  <c r="AH9" i="3"/>
  <c r="AJ43" i="3"/>
  <c r="AH54" i="3"/>
  <c r="AH14" i="3"/>
  <c r="AH58" i="3"/>
  <c r="AI14" i="3"/>
  <c r="AI28" i="3"/>
  <c r="AH47" i="3"/>
  <c r="AH56" i="3"/>
  <c r="AH29" i="3"/>
  <c r="AI43" i="3"/>
  <c r="AI37" i="3"/>
  <c r="AH16" i="3"/>
  <c r="AJ20" i="3"/>
  <c r="AH49" i="3"/>
  <c r="AJ13" i="3"/>
  <c r="AH11" i="3"/>
  <c r="AH26" i="3"/>
  <c r="AJ8" i="3"/>
  <c r="AJ54" i="3"/>
  <c r="AJ40" i="3"/>
  <c r="AH5" i="3"/>
  <c r="AI38" i="3"/>
  <c r="AI5" i="3"/>
  <c r="AH20" i="3"/>
  <c r="AI34" i="3"/>
  <c r="AH52" i="3"/>
  <c r="AJ17" i="3"/>
  <c r="AH46" i="3"/>
  <c r="AI9" i="3"/>
  <c r="AI56" i="3"/>
  <c r="AJ14" i="3"/>
  <c r="AI6" i="3"/>
  <c r="AI57" i="3"/>
  <c r="AH15" i="3"/>
  <c r="AI47" i="3"/>
  <c r="AH41" i="3"/>
  <c r="AH38" i="3"/>
  <c r="AI12" i="3"/>
  <c r="AI42" i="3"/>
  <c r="AJ18" i="3"/>
  <c r="AJ42" i="3"/>
  <c r="AJ26" i="3"/>
  <c r="AH31" i="3"/>
  <c r="AI11" i="3"/>
  <c r="AJ38" i="3"/>
  <c r="AH34" i="3"/>
  <c r="AH33" i="3"/>
  <c r="AH32" i="3"/>
  <c r="AJ62" i="3"/>
  <c r="AJ60" i="3"/>
  <c r="AH53" i="3"/>
  <c r="AH12" i="3"/>
  <c r="AJ19" i="3"/>
  <c r="AJ11" i="3"/>
  <c r="AH17" i="3"/>
  <c r="AJ34" i="3"/>
  <c r="AH36" i="3"/>
  <c r="AJ15" i="3"/>
  <c r="AI20" i="3"/>
  <c r="AJ6" i="3"/>
  <c r="AH55" i="3"/>
  <c r="AJ23" i="3"/>
  <c r="AH50" i="3"/>
  <c r="AI32" i="3"/>
  <c r="AJ29" i="3"/>
  <c r="AJ41" i="3"/>
  <c r="AI26" i="3"/>
  <c r="AJ50" i="3"/>
  <c r="AJ46" i="3"/>
  <c r="AJ36" i="3"/>
  <c r="AI15" i="3"/>
  <c r="AH4" i="3"/>
  <c r="AI60" i="3"/>
  <c r="AJ39" i="3"/>
  <c r="AH23" i="3"/>
  <c r="AH25" i="3"/>
  <c r="AI8" i="3"/>
  <c r="AJ30" i="3"/>
  <c r="AJ45" i="3"/>
  <c r="AJ21" i="3"/>
  <c r="AH42" i="3"/>
  <c r="AI19" i="3"/>
  <c r="AJ35" i="3"/>
  <c r="AH61" i="3"/>
  <c r="AI18" i="3"/>
  <c r="AH37" i="3"/>
  <c r="AH48" i="3"/>
  <c r="AH44" i="3"/>
  <c r="AI46" i="3"/>
  <c r="AJ31" i="3"/>
  <c r="AH43" i="3"/>
  <c r="AH27" i="3"/>
  <c r="AH39" i="3"/>
  <c r="AH28" i="3"/>
  <c r="AI59" i="3"/>
  <c r="AI36" i="3"/>
  <c r="AI49" i="3"/>
  <c r="AJ61" i="3"/>
  <c r="AJ56" i="3"/>
  <c r="AJ12" i="3"/>
  <c r="AI58" i="3"/>
  <c r="H19" i="4"/>
  <c r="AA18" i="1"/>
  <c r="AB19" i="1"/>
  <c r="AA10" i="1"/>
  <c r="AB46" i="1"/>
  <c r="AA11" i="1"/>
  <c r="AJ4" i="3"/>
  <c r="AH21" i="3"/>
  <c r="AI33" i="3"/>
  <c r="AJ47" i="3"/>
  <c r="AH30" i="3"/>
  <c r="AH22" i="3"/>
  <c r="AI45" i="3"/>
  <c r="AI24" i="3"/>
  <c r="AJ48" i="3"/>
  <c r="AI21" i="3"/>
  <c r="AJ59" i="3"/>
  <c r="AJ5" i="3"/>
  <c r="AJ55" i="3"/>
  <c r="AJ63" i="3"/>
  <c r="AH60" i="3"/>
  <c r="AI39" i="3"/>
  <c r="AJ25" i="3"/>
  <c r="AH35" i="3"/>
  <c r="AJ52" i="3"/>
  <c r="AJ7" i="3"/>
  <c r="AH45" i="3"/>
  <c r="AJ10" i="3"/>
  <c r="AI30" i="3"/>
  <c r="AH62" i="3"/>
  <c r="AJ33" i="3"/>
  <c r="AI13" i="3"/>
  <c r="AJ32" i="3"/>
  <c r="AH57" i="3"/>
  <c r="AI7" i="3"/>
  <c r="AH6" i="3"/>
  <c r="AJ53" i="3"/>
  <c r="M22" i="4"/>
  <c r="AB53" i="2"/>
  <c r="AA16" i="2"/>
  <c r="AA38" i="2"/>
  <c r="AB38" i="2"/>
  <c r="AA37" i="2"/>
  <c r="AA31" i="2"/>
  <c r="AA25" i="2"/>
  <c r="AB10" i="2"/>
  <c r="AB33" i="2"/>
  <c r="AA46" i="2"/>
  <c r="AB45" i="2"/>
  <c r="AB48" i="2"/>
  <c r="AB43" i="2"/>
  <c r="AB15" i="2"/>
  <c r="AA36" i="2"/>
  <c r="AB8" i="2"/>
  <c r="AB27" i="2"/>
  <c r="AB42" i="2"/>
  <c r="AA41" i="2"/>
  <c r="AB19" i="2"/>
  <c r="AA60" i="2"/>
  <c r="AA18" i="2"/>
  <c r="AA35" i="2"/>
  <c r="AB29" i="2"/>
  <c r="AB59" i="2"/>
  <c r="AB56" i="2"/>
  <c r="AB28" i="2"/>
  <c r="AB16" i="2"/>
  <c r="AA23" i="2"/>
  <c r="AB55" i="2"/>
  <c r="AB60" i="2"/>
  <c r="AB9" i="2"/>
  <c r="AB6" i="2"/>
  <c r="AB41" i="2"/>
  <c r="AA27" i="2"/>
  <c r="AB34" i="2"/>
  <c r="AB61" i="2"/>
  <c r="AB49" i="2"/>
  <c r="AB12" i="2"/>
  <c r="AA52" i="2"/>
  <c r="AA56" i="2"/>
  <c r="AA45" i="2"/>
  <c r="AB58" i="2"/>
  <c r="AA20" i="2"/>
  <c r="AB44" i="2"/>
  <c r="AB39" i="2"/>
  <c r="AA24" i="2"/>
  <c r="AB51" i="2"/>
  <c r="AA28" i="2"/>
  <c r="AB26" i="2"/>
  <c r="AA48" i="2"/>
  <c r="AB36" i="2"/>
  <c r="AA61" i="2"/>
  <c r="AB17" i="2"/>
  <c r="AA12" i="2"/>
  <c r="AB21" i="2"/>
  <c r="AA62" i="2"/>
  <c r="AA21" i="2"/>
  <c r="AA30" i="2"/>
  <c r="AB47" i="2"/>
  <c r="AB35" i="2"/>
  <c r="AA15" i="2"/>
  <c r="AA54" i="2"/>
  <c r="AB37" i="2"/>
  <c r="AB24" i="2"/>
  <c r="AA43" i="2"/>
  <c r="AB57" i="2"/>
  <c r="AB25" i="2"/>
  <c r="AA13" i="2"/>
  <c r="AB13" i="2"/>
  <c r="AA5" i="2"/>
  <c r="AA32" i="2"/>
  <c r="AA7" i="2"/>
  <c r="AA51" i="2"/>
  <c r="AA42" i="2"/>
  <c r="AB11" i="2"/>
  <c r="AB50" i="2"/>
  <c r="AA22" i="2"/>
  <c r="AA40" i="2"/>
  <c r="AA44" i="2"/>
  <c r="AA10" i="2"/>
  <c r="AB14" i="2"/>
  <c r="AA34" i="2"/>
  <c r="AA9" i="2"/>
  <c r="AA33" i="2"/>
  <c r="AB4" i="2"/>
  <c r="AA19" i="2"/>
  <c r="AA49" i="2"/>
  <c r="AB52" i="2"/>
  <c r="AA26" i="2"/>
  <c r="AA39" i="2"/>
  <c r="AB30" i="2"/>
  <c r="AB18" i="2"/>
  <c r="AB40" i="2"/>
  <c r="AA11" i="2"/>
  <c r="AA53" i="2"/>
  <c r="AB54" i="2"/>
  <c r="AA55" i="2"/>
  <c r="AB63" i="2"/>
  <c r="AA14" i="2"/>
  <c r="AB31" i="2"/>
  <c r="AB62" i="2"/>
  <c r="AG51" i="2"/>
  <c r="AA61" i="1"/>
  <c r="AB36" i="1"/>
  <c r="AB12" i="1"/>
  <c r="AB4" i="1"/>
  <c r="AB62" i="1"/>
  <c r="AA24" i="1"/>
  <c r="AA58" i="1"/>
  <c r="AA21" i="1"/>
  <c r="AA29" i="1"/>
  <c r="AB37" i="1"/>
  <c r="AA13" i="1"/>
  <c r="AF21" i="1"/>
  <c r="AF51" i="1"/>
  <c r="AB34" i="1"/>
  <c r="AB61" i="1"/>
  <c r="AA44" i="1"/>
  <c r="AA62" i="1"/>
  <c r="AA16" i="1"/>
  <c r="AA28" i="1"/>
  <c r="AA7" i="1"/>
  <c r="AB33" i="1"/>
  <c r="AA4" i="1"/>
  <c r="AB6" i="1"/>
  <c r="AB25" i="1"/>
  <c r="AB27" i="1"/>
  <c r="AA32" i="1"/>
  <c r="AA38" i="1"/>
  <c r="AA31" i="1"/>
  <c r="AB55" i="1"/>
  <c r="AA47" i="1"/>
  <c r="AA8" i="1"/>
  <c r="AB18" i="1"/>
  <c r="AA53" i="1"/>
  <c r="AB39" i="1"/>
  <c r="AA54" i="1"/>
  <c r="AB50" i="1"/>
  <c r="AA49" i="1"/>
  <c r="AA22" i="1"/>
  <c r="AB21" i="1"/>
  <c r="AA9" i="1"/>
  <c r="AA45" i="1"/>
  <c r="AB57" i="1"/>
  <c r="AA27" i="1"/>
  <c r="AB58" i="1"/>
  <c r="AB53" i="1"/>
  <c r="AA50" i="1"/>
  <c r="AB22" i="1"/>
  <c r="AA14" i="1"/>
  <c r="AB30" i="1"/>
  <c r="AB45" i="1"/>
  <c r="AB32" i="1"/>
  <c r="AA55" i="1"/>
  <c r="AB14" i="1"/>
  <c r="AB41" i="1"/>
  <c r="AB60" i="1"/>
  <c r="AB8" i="1"/>
  <c r="AB44" i="1"/>
  <c r="AB5" i="1"/>
  <c r="AB16" i="1"/>
  <c r="AA25" i="1"/>
  <c r="AB52" i="1"/>
  <c r="AA12" i="1"/>
  <c r="AB48" i="1"/>
  <c r="AB26" i="1"/>
  <c r="AB43" i="1"/>
  <c r="AB10" i="1"/>
  <c r="AB35" i="1"/>
  <c r="AA59" i="1"/>
  <c r="AB17" i="1"/>
  <c r="AB13" i="1"/>
  <c r="AA20" i="1"/>
  <c r="AB15" i="1"/>
  <c r="AB11" i="1"/>
  <c r="AB54" i="1"/>
  <c r="AA35" i="1"/>
  <c r="AB20" i="1"/>
  <c r="AB29" i="1"/>
  <c r="AA39" i="1"/>
  <c r="AA52" i="1"/>
  <c r="AA6" i="1"/>
  <c r="AB42" i="1"/>
  <c r="AA26" i="1"/>
  <c r="AA5" i="1"/>
  <c r="AA63" i="1"/>
  <c r="AA30" i="1"/>
  <c r="AA51" i="1"/>
  <c r="AF50" i="1"/>
  <c r="AF24" i="1"/>
  <c r="AG9" i="1"/>
  <c r="AF45" i="1"/>
  <c r="AG12" i="1"/>
  <c r="AF27" i="1"/>
  <c r="AG52" i="1"/>
  <c r="AF28" i="1"/>
  <c r="AG43" i="1"/>
  <c r="AG25" i="1"/>
  <c r="AF61" i="1"/>
  <c r="AF6" i="1"/>
  <c r="AF56" i="1"/>
  <c r="AF22" i="1"/>
  <c r="AG56" i="1"/>
  <c r="AF58" i="1"/>
  <c r="AF25" i="1"/>
  <c r="AF43" i="1"/>
  <c r="AG11" i="1"/>
  <c r="AF60" i="1"/>
  <c r="AF13" i="1"/>
  <c r="AF32" i="1"/>
  <c r="AG13" i="1"/>
  <c r="AF38" i="1"/>
  <c r="AF20" i="1"/>
  <c r="AG62" i="1"/>
  <c r="AG36" i="1"/>
  <c r="AG40" i="1"/>
  <c r="AG18" i="1"/>
  <c r="AF34" i="1"/>
  <c r="AF19" i="1"/>
  <c r="AG28" i="1"/>
  <c r="AF39" i="1"/>
  <c r="AG29" i="1"/>
  <c r="AF33" i="1"/>
  <c r="AG61" i="1"/>
  <c r="AG10" i="1"/>
  <c r="AF4" i="1"/>
  <c r="AF31" i="1"/>
  <c r="AG6" i="1"/>
  <c r="AF49" i="1"/>
  <c r="AF7" i="1"/>
  <c r="AG16" i="1"/>
  <c r="AG23" i="1"/>
  <c r="AF10" i="1"/>
  <c r="AG15" i="1"/>
  <c r="AF36" i="1"/>
  <c r="AG19" i="1"/>
  <c r="AG14" i="1"/>
  <c r="AF17" i="1"/>
  <c r="AG33" i="1"/>
  <c r="AF11" i="1"/>
  <c r="AF46" i="1"/>
  <c r="AG41" i="1"/>
  <c r="AG21" i="1"/>
  <c r="AF55" i="1"/>
  <c r="AF12" i="1"/>
  <c r="AG47" i="1"/>
  <c r="AG53" i="1"/>
  <c r="AF18" i="1"/>
  <c r="AG37" i="1"/>
  <c r="AF15" i="1"/>
  <c r="AF52" i="1"/>
  <c r="AF29" i="1"/>
  <c r="AF42" i="1"/>
  <c r="AF47" i="1"/>
  <c r="AF35" i="1"/>
  <c r="AF63" i="1"/>
  <c r="AG59" i="1"/>
  <c r="AG54" i="1"/>
  <c r="AF37" i="1"/>
  <c r="AG32" i="1"/>
  <c r="AG34" i="1"/>
  <c r="AF23" i="1"/>
  <c r="AF14" i="1"/>
  <c r="AG63" i="1"/>
  <c r="AG44" i="1"/>
  <c r="AF40" i="1"/>
  <c r="AG46" i="1"/>
  <c r="AF41" i="1"/>
  <c r="AF5" i="1"/>
  <c r="AG55" i="1"/>
  <c r="AG60" i="1"/>
  <c r="AF44" i="1"/>
  <c r="AF30" i="1"/>
  <c r="AF26" i="1"/>
  <c r="AF62" i="1"/>
  <c r="AF54" i="1"/>
  <c r="AG49" i="1"/>
  <c r="AG22" i="1"/>
  <c r="AG31" i="1"/>
  <c r="AG30" i="1"/>
  <c r="AG8" i="1"/>
  <c r="AG4" i="1"/>
  <c r="AG20" i="1"/>
  <c r="AG35" i="1"/>
  <c r="AF9" i="1"/>
  <c r="AF57" i="1"/>
  <c r="AF53" i="1"/>
  <c r="AG5" i="1"/>
  <c r="AG39" i="1"/>
  <c r="AG27" i="1"/>
  <c r="AG7" i="1"/>
  <c r="AG24" i="1"/>
  <c r="AG45" i="1"/>
  <c r="AF48" i="1"/>
  <c r="AG57" i="1"/>
  <c r="AG38" i="1"/>
  <c r="AG51" i="1"/>
  <c r="AG17" i="1"/>
  <c r="AG58" i="1"/>
  <c r="AF16" i="1"/>
  <c r="AF8" i="1"/>
  <c r="AG42" i="1"/>
  <c r="AG48" i="1"/>
  <c r="AF59" i="1"/>
  <c r="AG26" i="1"/>
  <c r="D19" i="4"/>
  <c r="AF46" i="3"/>
  <c r="AF44" i="3"/>
  <c r="AG13" i="3"/>
  <c r="AF15" i="3"/>
  <c r="AF8" i="3"/>
  <c r="AF40" i="3"/>
  <c r="AG50" i="3"/>
  <c r="AG18" i="3"/>
  <c r="AG4" i="3"/>
  <c r="AF50" i="3"/>
  <c r="AG46" i="3"/>
  <c r="AF28" i="3"/>
  <c r="AF18" i="3"/>
  <c r="AG8" i="3"/>
  <c r="AF32" i="3"/>
  <c r="AF13" i="3"/>
  <c r="AF16" i="3"/>
  <c r="AG27" i="3"/>
  <c r="AF31" i="3"/>
  <c r="AG6" i="3"/>
  <c r="AG21" i="3"/>
  <c r="AF61" i="3"/>
  <c r="AF37" i="3"/>
  <c r="AG40" i="3"/>
  <c r="AF29" i="3"/>
  <c r="AF55" i="3"/>
  <c r="AF11" i="3"/>
  <c r="AF43" i="3"/>
  <c r="AF22" i="3"/>
  <c r="AG30" i="3"/>
  <c r="AG59" i="3"/>
  <c r="AF7" i="3"/>
  <c r="AG24" i="3"/>
  <c r="AF57" i="3"/>
  <c r="AG22" i="3"/>
  <c r="AG33" i="3"/>
  <c r="AG20" i="3"/>
  <c r="AG41" i="3"/>
  <c r="AF36" i="3"/>
  <c r="AG55" i="3"/>
  <c r="AF21" i="3"/>
  <c r="AF60" i="3"/>
  <c r="AF17" i="3"/>
  <c r="AG63" i="3"/>
  <c r="AF52" i="3"/>
  <c r="AG37" i="3"/>
  <c r="AG51" i="3"/>
  <c r="AG16" i="3"/>
  <c r="AG34" i="3"/>
  <c r="AF24" i="3"/>
  <c r="AF39" i="3"/>
  <c r="AF54" i="3"/>
  <c r="AG53" i="3"/>
  <c r="AF48" i="3"/>
  <c r="AF51" i="3"/>
  <c r="AG26" i="3"/>
  <c r="AG28" i="3"/>
  <c r="AG36" i="3"/>
  <c r="AG10" i="3"/>
  <c r="AG38" i="3"/>
  <c r="AG61" i="3"/>
  <c r="AG17" i="3"/>
  <c r="AG15" i="3"/>
  <c r="AG29" i="3"/>
  <c r="AF20" i="3"/>
  <c r="AF56" i="3"/>
  <c r="AF58" i="3"/>
  <c r="AF6" i="3"/>
  <c r="AF25" i="3"/>
  <c r="AF19" i="3"/>
  <c r="AF38" i="3"/>
  <c r="AF53" i="3"/>
  <c r="AG43" i="3"/>
  <c r="AG25" i="3"/>
  <c r="AG19" i="3"/>
  <c r="AF42" i="3"/>
  <c r="AG7" i="3"/>
  <c r="AG9" i="3"/>
  <c r="AG11" i="3"/>
  <c r="AF27" i="3"/>
  <c r="AF49" i="3"/>
  <c r="AF14" i="3"/>
  <c r="AF4" i="3"/>
  <c r="AF63" i="3"/>
  <c r="AG45" i="3"/>
  <c r="AF30" i="3"/>
  <c r="AF10" i="3"/>
  <c r="AG58" i="3"/>
  <c r="AG52" i="3"/>
  <c r="AG23" i="3"/>
  <c r="AG12" i="3"/>
  <c r="L12" i="4"/>
  <c r="AG50" i="2"/>
  <c r="AF38" i="2"/>
  <c r="AG4" i="2"/>
  <c r="AG23" i="2"/>
  <c r="AG39" i="2"/>
  <c r="AF36" i="2"/>
  <c r="AF19" i="2"/>
  <c r="AG7" i="2"/>
  <c r="AF4" i="2"/>
  <c r="AF32" i="2"/>
  <c r="AF46" i="2"/>
  <c r="AG11" i="2"/>
  <c r="AF30" i="2"/>
  <c r="AF57" i="2"/>
  <c r="AF44" i="2"/>
  <c r="AG10" i="2"/>
  <c r="AF63" i="2"/>
  <c r="AF59" i="2"/>
  <c r="AF53" i="2"/>
  <c r="AF22" i="2"/>
  <c r="AF56" i="2"/>
  <c r="AG24" i="2"/>
  <c r="AF37" i="2"/>
  <c r="AG8" i="2"/>
  <c r="AG54" i="2"/>
  <c r="AG30" i="2"/>
  <c r="AF27" i="2"/>
  <c r="AF47" i="2"/>
  <c r="AF48" i="2"/>
  <c r="AF26" i="2"/>
  <c r="AG40" i="2"/>
  <c r="AF15" i="2"/>
  <c r="AG34" i="2"/>
  <c r="AG20" i="2"/>
  <c r="AG31" i="2"/>
  <c r="AG55" i="2"/>
  <c r="AF21" i="2"/>
  <c r="AG6" i="2"/>
  <c r="AG48" i="2"/>
  <c r="AF51" i="2"/>
  <c r="AF24" i="2"/>
  <c r="AG13" i="2"/>
  <c r="AG58" i="2"/>
  <c r="AG62" i="2"/>
  <c r="AG37" i="2"/>
  <c r="AF28" i="2"/>
  <c r="AF23" i="2"/>
  <c r="AG21" i="2"/>
  <c r="AF29" i="2"/>
  <c r="AG15" i="2"/>
  <c r="AF7" i="2"/>
  <c r="AG32" i="2"/>
  <c r="AG56" i="2"/>
  <c r="AG57" i="2"/>
  <c r="AG22" i="2"/>
  <c r="AF35" i="2"/>
  <c r="AG17" i="2"/>
  <c r="AG49" i="2"/>
  <c r="AF8" i="2"/>
  <c r="AF6" i="2"/>
  <c r="AF55" i="2"/>
  <c r="AF31" i="2"/>
  <c r="AG44" i="2"/>
  <c r="AG63" i="2"/>
  <c r="AF39" i="2"/>
  <c r="AF40" i="2"/>
  <c r="AF62" i="2"/>
  <c r="AG16" i="2"/>
  <c r="AF14" i="2"/>
  <c r="AG47" i="2"/>
  <c r="AF20" i="2"/>
  <c r="AF52" i="2"/>
  <c r="AF61" i="2"/>
  <c r="AF33" i="2"/>
  <c r="AF45" i="2"/>
  <c r="AG14" i="2"/>
  <c r="AG52" i="2"/>
  <c r="AG12" i="2"/>
  <c r="AF43" i="2"/>
  <c r="AG29" i="2"/>
  <c r="AG60" i="2"/>
  <c r="AG61" i="2"/>
  <c r="AG41" i="2"/>
  <c r="AG9" i="2"/>
  <c r="AG59" i="2"/>
  <c r="AG38" i="2"/>
  <c r="AF42" i="2"/>
  <c r="AF60" i="2"/>
  <c r="AG33" i="2"/>
  <c r="AF58" i="2"/>
  <c r="AG5" i="2"/>
  <c r="AF17" i="2"/>
  <c r="AG19" i="2"/>
  <c r="AF25" i="2"/>
  <c r="AG35" i="2"/>
  <c r="AG36" i="2"/>
  <c r="AF11" i="2"/>
  <c r="AF12" i="2"/>
  <c r="AF54" i="2"/>
  <c r="AG25" i="2"/>
  <c r="AG45" i="2"/>
  <c r="AF50" i="2"/>
  <c r="AF5" i="2"/>
  <c r="AF34" i="2"/>
  <c r="AG27" i="2"/>
  <c r="AG43" i="2"/>
  <c r="AF49" i="2"/>
  <c r="AG42" i="2"/>
  <c r="AF10" i="2"/>
  <c r="AG18" i="2"/>
  <c r="AF18" i="2"/>
  <c r="AF9" i="2"/>
  <c r="AF16" i="2"/>
  <c r="AG28" i="2"/>
  <c r="AG53" i="2"/>
  <c r="AG46" i="2"/>
  <c r="AF13" i="2"/>
  <c r="AG26" i="2"/>
  <c r="H12" i="4"/>
  <c r="AB31" i="1"/>
  <c r="AA17" i="1"/>
  <c r="AB63" i="1"/>
  <c r="AB59" i="1"/>
  <c r="AA57" i="1"/>
  <c r="AB49" i="1"/>
  <c r="AA46" i="1"/>
  <c r="AB51" i="1"/>
  <c r="AB47" i="1"/>
  <c r="AA15" i="1"/>
  <c r="AB38" i="1"/>
  <c r="AB7" i="1"/>
  <c r="AB9" i="1"/>
  <c r="AA19" i="1"/>
  <c r="AA23" i="1"/>
  <c r="AB23" i="1"/>
  <c r="AB40" i="1"/>
  <c r="AA33" i="1"/>
  <c r="E22" i="4"/>
  <c r="E21" i="4"/>
  <c r="L22" i="4"/>
  <c r="L21" i="4"/>
  <c r="M12" i="4"/>
  <c r="L19" i="4"/>
  <c r="AF23" i="3"/>
  <c r="AG35" i="3"/>
  <c r="AG48" i="3"/>
  <c r="AG49" i="3"/>
  <c r="AG56" i="3"/>
  <c r="AG14" i="3"/>
  <c r="AF41" i="3"/>
  <c r="AG54" i="3"/>
  <c r="AG57" i="3"/>
  <c r="AG39" i="3"/>
  <c r="AG62" i="3"/>
  <c r="AB54" i="3"/>
  <c r="AA63" i="3"/>
  <c r="AA19" i="3"/>
  <c r="AA39" i="3"/>
  <c r="AA51" i="3"/>
  <c r="AA35" i="3"/>
  <c r="AB20" i="3"/>
  <c r="AA50" i="3"/>
  <c r="AA57" i="3"/>
  <c r="AA7" i="3"/>
  <c r="AA40" i="3"/>
  <c r="AA21" i="3"/>
  <c r="AB19" i="3"/>
  <c r="AA62" i="3"/>
  <c r="AB16" i="3"/>
  <c r="AB39" i="3"/>
  <c r="AA37" i="3"/>
  <c r="AB9" i="3"/>
  <c r="AB56" i="3"/>
  <c r="AB50" i="3"/>
  <c r="AB57" i="3"/>
  <c r="AB12" i="3"/>
  <c r="AB55" i="3"/>
  <c r="AA23" i="3"/>
  <c r="AA12" i="3"/>
  <c r="AB46" i="3"/>
  <c r="AB24" i="3"/>
  <c r="AA42" i="3"/>
  <c r="AB6" i="3"/>
  <c r="AA4" i="3"/>
  <c r="AA13" i="3"/>
  <c r="AA24" i="3"/>
  <c r="AB33" i="3"/>
  <c r="AA47" i="3"/>
  <c r="AA25" i="3"/>
  <c r="AB61" i="3"/>
  <c r="AA20" i="3"/>
  <c r="AB43" i="3"/>
  <c r="AA36" i="3"/>
  <c r="AA30" i="3"/>
  <c r="AA26" i="3"/>
  <c r="AB38" i="3"/>
  <c r="AB4" i="3"/>
  <c r="AA43" i="3"/>
  <c r="AB47" i="3"/>
  <c r="AB11" i="3"/>
  <c r="AB21" i="3"/>
  <c r="AB63" i="3"/>
  <c r="AB42" i="3"/>
  <c r="AA56" i="3"/>
  <c r="AB59" i="3"/>
  <c r="AB7" i="3"/>
  <c r="AA9" i="3"/>
  <c r="AB49" i="3"/>
  <c r="AB5" i="3"/>
  <c r="AA14" i="3"/>
  <c r="AA45" i="3"/>
  <c r="AA16" i="3"/>
  <c r="AA5" i="3"/>
  <c r="AB27" i="3"/>
  <c r="AA46" i="3"/>
  <c r="AB29" i="3"/>
  <c r="AB14" i="3"/>
  <c r="AA38" i="3"/>
  <c r="AA60" i="3"/>
  <c r="AB10" i="3"/>
  <c r="AB8" i="3"/>
  <c r="AA53" i="3"/>
  <c r="AB15" i="3"/>
  <c r="AB51" i="3"/>
  <c r="AB53" i="3"/>
  <c r="AB26" i="3"/>
  <c r="AB25" i="3"/>
  <c r="AB41" i="3"/>
  <c r="AB23" i="3"/>
  <c r="AA34" i="3"/>
  <c r="AB17" i="3"/>
  <c r="AB28" i="3"/>
  <c r="AB31" i="3"/>
  <c r="AB22" i="3"/>
  <c r="AA44" i="3"/>
  <c r="AA41" i="3"/>
  <c r="AA15" i="3"/>
  <c r="AB52" i="3"/>
  <c r="AB36" i="3"/>
  <c r="AB40" i="3"/>
  <c r="AA61" i="3"/>
  <c r="AB34" i="3"/>
  <c r="AB35" i="3"/>
  <c r="AA10" i="3"/>
  <c r="AA59" i="3"/>
  <c r="AA6" i="3"/>
  <c r="AA18" i="3"/>
  <c r="AA58" i="3"/>
  <c r="AA49" i="3"/>
  <c r="AB48" i="3"/>
  <c r="AA52" i="3"/>
  <c r="AB18" i="3"/>
  <c r="AB44" i="3"/>
  <c r="AA27" i="3"/>
  <c r="AA55" i="3"/>
  <c r="AA28" i="3"/>
  <c r="AB62" i="3"/>
  <c r="AA22" i="3"/>
  <c r="AA32" i="3"/>
  <c r="AB58" i="3"/>
  <c r="AA29" i="3"/>
  <c r="AA33" i="3"/>
  <c r="AA48" i="3"/>
  <c r="AB60" i="3"/>
  <c r="AB30" i="3"/>
  <c r="AB32" i="3"/>
  <c r="AB13" i="3"/>
  <c r="AB37" i="3"/>
  <c r="AA54" i="3"/>
  <c r="AA11" i="3"/>
  <c r="AA8" i="3"/>
  <c r="AB45" i="3"/>
  <c r="AA31" i="3"/>
  <c r="AA17" i="3"/>
  <c r="AF26" i="3"/>
  <c r="AF5" i="3"/>
  <c r="AF34" i="3"/>
  <c r="AG31" i="3"/>
  <c r="AG32" i="3"/>
  <c r="AG60" i="3"/>
  <c r="AF9" i="3"/>
  <c r="AF62" i="3"/>
  <c r="AG47" i="3"/>
  <c r="AF33" i="3"/>
  <c r="AG42" i="3"/>
  <c r="AF47" i="3"/>
  <c r="AG5" i="3"/>
  <c r="AG44" i="3"/>
  <c r="AF59" i="3"/>
  <c r="AF12" i="3"/>
  <c r="AF45" i="3"/>
  <c r="M19" i="4"/>
  <c r="H22" i="4"/>
  <c r="H21" i="4"/>
  <c r="I22" i="4"/>
  <c r="AH25" i="2"/>
  <c r="AH10" i="2"/>
  <c r="AH63" i="2"/>
  <c r="AI21" i="2"/>
  <c r="AJ27" i="2"/>
  <c r="AI63" i="2"/>
  <c r="AH16" i="2"/>
  <c r="AJ23" i="2"/>
  <c r="AJ8" i="2"/>
  <c r="AH60" i="2"/>
  <c r="AJ21" i="2"/>
  <c r="AH62" i="2"/>
  <c r="AH24" i="2"/>
  <c r="AI14" i="2"/>
  <c r="AJ14" i="2"/>
  <c r="AI18" i="2"/>
  <c r="AJ33" i="2"/>
  <c r="AJ28" i="2"/>
  <c r="AH5" i="2"/>
  <c r="AI35" i="2"/>
  <c r="AJ24" i="2"/>
  <c r="AI60" i="2"/>
  <c r="AJ52" i="2"/>
  <c r="AJ35" i="2"/>
  <c r="AH47" i="2"/>
  <c r="AJ59" i="2"/>
  <c r="AJ11" i="2"/>
  <c r="AH50" i="2"/>
  <c r="AH9" i="2"/>
  <c r="AI54" i="2"/>
  <c r="AH52" i="2"/>
  <c r="AJ63" i="2"/>
  <c r="AH15" i="2"/>
  <c r="AJ44" i="2"/>
  <c r="AI53" i="2"/>
  <c r="AH35" i="2"/>
  <c r="AI49" i="2"/>
  <c r="AI56" i="2"/>
  <c r="AJ61" i="2"/>
  <c r="AI7" i="2"/>
  <c r="AJ55" i="2"/>
  <c r="AH41" i="2"/>
  <c r="AH53" i="2"/>
  <c r="AJ51" i="2"/>
  <c r="AH26" i="2"/>
  <c r="AJ29" i="2"/>
  <c r="AJ40" i="2"/>
  <c r="AJ19" i="2"/>
  <c r="AH49" i="2"/>
  <c r="AI28" i="2"/>
  <c r="AH28" i="2"/>
  <c r="AI50" i="2"/>
  <c r="AI37" i="2"/>
  <c r="AJ57" i="2"/>
  <c r="AI5" i="2"/>
  <c r="AJ15" i="2"/>
  <c r="AJ42" i="2"/>
  <c r="AJ5" i="2"/>
  <c r="AI55" i="2"/>
  <c r="AI61" i="2"/>
  <c r="AI4" i="2"/>
  <c r="AI30" i="2"/>
  <c r="AJ25" i="2"/>
  <c r="AI9" i="2"/>
  <c r="AJ39" i="2"/>
  <c r="AI41" i="2"/>
  <c r="AH55" i="2"/>
  <c r="AH57" i="2"/>
  <c r="AJ54" i="2"/>
  <c r="AI10" i="2"/>
  <c r="AI52" i="2"/>
  <c r="AJ6" i="2"/>
  <c r="AI38" i="2"/>
  <c r="AI31" i="2"/>
  <c r="AJ62" i="2"/>
  <c r="AH30" i="2"/>
  <c r="AH23" i="2"/>
  <c r="AH13" i="2"/>
  <c r="AJ4" i="2"/>
  <c r="AJ18" i="2"/>
  <c r="AJ58" i="2"/>
  <c r="AH6" i="2"/>
  <c r="AJ45" i="2"/>
  <c r="AJ32" i="2"/>
  <c r="AH59" i="2"/>
  <c r="AJ10" i="2"/>
  <c r="AI25" i="2"/>
  <c r="AH18" i="2"/>
  <c r="AH36" i="2"/>
  <c r="AH11" i="2"/>
  <c r="AI17" i="2"/>
  <c r="AH54" i="2"/>
  <c r="AH17" i="2"/>
  <c r="AI48" i="2"/>
  <c r="AI23" i="2"/>
  <c r="AI24" i="2"/>
  <c r="AH58" i="2"/>
  <c r="AH20" i="2"/>
  <c r="AI6" i="2"/>
  <c r="AI45" i="2"/>
  <c r="AI16" i="2"/>
  <c r="AH43" i="2"/>
  <c r="AJ36" i="2"/>
  <c r="AH56" i="2"/>
  <c r="AI44" i="2"/>
  <c r="AI42" i="2"/>
  <c r="AH51" i="2"/>
  <c r="AJ16" i="2"/>
  <c r="AI11" i="2"/>
  <c r="AI58" i="2"/>
  <c r="AH39" i="2"/>
  <c r="AJ20" i="2"/>
  <c r="AH12" i="2"/>
  <c r="AI36" i="2"/>
  <c r="AJ30" i="2"/>
  <c r="AH40" i="2"/>
  <c r="AI13" i="2"/>
  <c r="AI43" i="2"/>
  <c r="AJ60" i="2"/>
  <c r="AJ7" i="2"/>
  <c r="AI51" i="2"/>
  <c r="AH37" i="2"/>
  <c r="AH22" i="2"/>
  <c r="AI32" i="2"/>
  <c r="AI26" i="2"/>
  <c r="AH32" i="2"/>
  <c r="AI33" i="2"/>
  <c r="AJ13" i="2"/>
  <c r="AH38" i="2"/>
  <c r="AH27" i="2"/>
  <c r="AI39" i="2"/>
  <c r="AI46" i="2"/>
  <c r="AI59" i="2"/>
  <c r="AJ49" i="2"/>
  <c r="AJ34" i="2"/>
  <c r="AI62" i="2"/>
  <c r="AH33" i="2"/>
  <c r="AH29" i="2"/>
  <c r="AH44" i="2"/>
  <c r="AI22" i="2"/>
  <c r="AH45" i="2"/>
  <c r="AI34" i="2"/>
  <c r="AJ46" i="2"/>
  <c r="AJ38" i="2"/>
  <c r="AJ50" i="2"/>
  <c r="AH34" i="2"/>
  <c r="AJ17" i="2"/>
  <c r="AI12" i="2"/>
  <c r="AJ37" i="2"/>
  <c r="AI27" i="2"/>
  <c r="AJ43" i="2"/>
  <c r="AH19" i="2"/>
  <c r="AI8" i="2"/>
  <c r="AJ26" i="2"/>
  <c r="AH61" i="2"/>
  <c r="AI15" i="2"/>
  <c r="AH8" i="2"/>
  <c r="AH4" i="2"/>
  <c r="AH14" i="2"/>
  <c r="AH21" i="2"/>
  <c r="AJ41" i="2"/>
  <c r="AI29" i="2"/>
  <c r="AH42" i="2"/>
  <c r="AH7" i="2"/>
  <c r="AI40" i="2"/>
  <c r="AJ31" i="2"/>
  <c r="AH31" i="2"/>
  <c r="AJ53" i="2"/>
  <c r="AJ47" i="2"/>
  <c r="AJ9" i="2"/>
  <c r="AI57" i="2"/>
  <c r="AJ56" i="2"/>
  <c r="AI19" i="2"/>
  <c r="AJ22" i="2"/>
  <c r="AH46" i="2"/>
  <c r="AI47" i="2"/>
  <c r="AJ48" i="2"/>
  <c r="AH48" i="2"/>
  <c r="AJ12" i="2"/>
  <c r="AI20" i="2"/>
  <c r="AJ55" i="1"/>
  <c r="AJ31" i="1"/>
  <c r="AH63" i="1"/>
  <c r="AJ4" i="1"/>
  <c r="AH9" i="1"/>
  <c r="AJ22" i="1"/>
  <c r="AI50" i="1"/>
  <c r="AI25" i="1"/>
  <c r="AJ50" i="1"/>
  <c r="AH8" i="1"/>
  <c r="AH30" i="1"/>
  <c r="AJ43" i="1"/>
  <c r="AJ30" i="1"/>
  <c r="AH19" i="1"/>
  <c r="AI56" i="1"/>
  <c r="AJ20" i="1"/>
  <c r="AH13" i="1"/>
  <c r="AI45" i="1"/>
  <c r="AI12" i="1"/>
  <c r="AJ38" i="1"/>
  <c r="AH60" i="1"/>
  <c r="AI55" i="1"/>
  <c r="AJ37" i="1"/>
  <c r="AJ35" i="1"/>
  <c r="AJ5" i="1"/>
  <c r="AI19" i="1"/>
  <c r="AI36" i="1"/>
  <c r="AI52" i="1"/>
  <c r="AH46" i="1"/>
  <c r="AH52" i="1"/>
  <c r="AI9" i="1"/>
  <c r="AH11" i="1"/>
  <c r="AI27" i="1"/>
  <c r="AJ42" i="1"/>
  <c r="AI10" i="1"/>
  <c r="AH36" i="1"/>
  <c r="AH38" i="1"/>
  <c r="AI33" i="1"/>
  <c r="AI13" i="1"/>
  <c r="AH54" i="1"/>
  <c r="AH22" i="1"/>
  <c r="AI62" i="1"/>
  <c r="AJ48" i="1"/>
  <c r="AH16" i="1"/>
  <c r="AJ63" i="1"/>
  <c r="AJ12" i="1"/>
  <c r="AI11" i="1"/>
  <c r="AH43" i="1"/>
  <c r="AH62" i="1"/>
  <c r="AI54" i="1"/>
  <c r="AJ21" i="1"/>
  <c r="AJ10" i="1"/>
  <c r="AH53" i="1"/>
  <c r="AH17" i="1"/>
  <c r="AJ41" i="1"/>
  <c r="AJ54" i="1"/>
  <c r="AJ57" i="1"/>
  <c r="AH15" i="1"/>
  <c r="AJ8" i="1"/>
  <c r="AH56" i="1"/>
  <c r="AJ16" i="1"/>
  <c r="AJ46" i="1"/>
  <c r="AJ62" i="1"/>
  <c r="AI14" i="1"/>
  <c r="AI18" i="1"/>
  <c r="AH35" i="1"/>
  <c r="AI43" i="1"/>
  <c r="AH23" i="1"/>
  <c r="AH14" i="1"/>
  <c r="AJ33" i="1"/>
  <c r="AI39" i="1"/>
  <c r="AI47" i="1"/>
  <c r="AJ26" i="1"/>
  <c r="AI24" i="1"/>
  <c r="AI30" i="1"/>
  <c r="AH45" i="1"/>
  <c r="AH7" i="1"/>
  <c r="AJ51" i="1"/>
  <c r="AI63" i="1"/>
  <c r="AJ29" i="1"/>
  <c r="AH29" i="1"/>
  <c r="AJ49" i="1"/>
  <c r="AJ60" i="1"/>
  <c r="AI37" i="1"/>
  <c r="AI60" i="1"/>
  <c r="AI22" i="1"/>
  <c r="AI20" i="1"/>
  <c r="AH12" i="1"/>
  <c r="AJ53" i="1"/>
  <c r="AI4" i="1"/>
  <c r="AH32" i="1"/>
  <c r="AH58" i="1"/>
  <c r="AJ58" i="1"/>
  <c r="AI5" i="1"/>
  <c r="AI46" i="1"/>
  <c r="AH20" i="1"/>
  <c r="AI58" i="1"/>
  <c r="AJ11" i="1"/>
  <c r="AI57" i="1"/>
  <c r="AI42" i="1"/>
  <c r="AJ56" i="1"/>
  <c r="AI51" i="1"/>
  <c r="AI53" i="1"/>
  <c r="AJ25" i="1"/>
  <c r="AH37" i="1"/>
  <c r="AJ7" i="1"/>
  <c r="AH28" i="1"/>
  <c r="AH18" i="1"/>
  <c r="AJ40" i="1"/>
  <c r="AI34" i="1"/>
  <c r="AH26" i="1"/>
  <c r="AH49" i="1"/>
  <c r="AH21" i="1"/>
  <c r="AI15" i="1"/>
  <c r="AH5" i="1"/>
  <c r="AH31" i="1"/>
  <c r="AH6" i="1"/>
  <c r="AH57" i="1"/>
  <c r="AJ14" i="1"/>
  <c r="AH24" i="1"/>
  <c r="AI21" i="1"/>
  <c r="AI8" i="1"/>
  <c r="AH40" i="1"/>
  <c r="AI49" i="1"/>
  <c r="AI16" i="1"/>
  <c r="AJ39" i="1"/>
  <c r="AI41" i="1"/>
  <c r="AI59" i="1"/>
  <c r="AI17" i="1"/>
  <c r="AJ28" i="1"/>
  <c r="AH42" i="1"/>
  <c r="AJ24" i="1"/>
  <c r="AH33" i="1"/>
  <c r="AJ45" i="1"/>
  <c r="AJ19" i="1"/>
  <c r="AH39" i="1"/>
  <c r="AI48" i="1"/>
  <c r="AJ61" i="1"/>
  <c r="AJ36" i="1"/>
  <c r="AJ59" i="1"/>
  <c r="AJ44" i="1"/>
  <c r="AJ52" i="1"/>
  <c r="AH59" i="1"/>
  <c r="AJ9" i="1"/>
  <c r="AI38" i="1"/>
  <c r="AH55" i="1"/>
  <c r="AH25" i="1"/>
  <c r="AH50" i="1"/>
  <c r="AI40" i="1"/>
  <c r="AH27" i="1"/>
  <c r="AI32" i="1"/>
  <c r="AJ18" i="1"/>
  <c r="AI6" i="1"/>
  <c r="AJ34" i="1"/>
  <c r="AI31" i="1"/>
  <c r="AI61" i="1"/>
  <c r="AH4" i="1"/>
  <c r="AH48" i="1"/>
  <c r="AH61" i="1"/>
  <c r="AH51" i="1"/>
  <c r="AI35" i="1"/>
  <c r="AH44" i="1"/>
  <c r="AI28" i="1"/>
  <c r="AH47" i="1"/>
  <c r="AI29" i="1"/>
  <c r="AI7" i="1"/>
  <c r="AI26" i="1"/>
  <c r="AH10" i="1"/>
  <c r="AJ23" i="1"/>
  <c r="AI44" i="1"/>
  <c r="AJ13" i="1"/>
  <c r="AJ17" i="1"/>
  <c r="AH34" i="1"/>
  <c r="AJ6" i="1"/>
  <c r="AJ32" i="1"/>
  <c r="AH41" i="1"/>
  <c r="AJ27" i="1"/>
  <c r="AJ15" i="1"/>
  <c r="AI23" i="1"/>
  <c r="AJ47" i="1"/>
  <c r="D21" i="4"/>
  <c r="D22" i="4"/>
  <c r="AK59" i="1" l="1"/>
  <c r="AK8" i="1"/>
  <c r="AK28" i="1"/>
  <c r="AL5" i="1"/>
  <c r="AL48" i="1"/>
  <c r="AL59" i="1"/>
  <c r="AL28" i="1"/>
  <c r="AL33" i="1"/>
  <c r="AL35" i="1"/>
  <c r="AL44" i="1"/>
  <c r="AL29" i="1"/>
  <c r="AK9" i="1"/>
  <c r="AK27" i="1"/>
  <c r="AK54" i="1"/>
  <c r="AK45" i="1"/>
  <c r="AK43" i="1"/>
  <c r="AL32" i="1"/>
  <c r="AK21" i="1"/>
  <c r="AK36" i="1"/>
  <c r="AL47" i="1"/>
  <c r="AL38" i="1"/>
  <c r="AK7" i="1"/>
  <c r="AL7" i="1"/>
  <c r="AK11" i="1"/>
  <c r="AL39" i="1"/>
  <c r="AL15" i="1"/>
  <c r="AK6" i="1"/>
  <c r="AK31" i="1"/>
  <c r="AL41" i="1"/>
  <c r="AK25" i="1"/>
  <c r="AL24" i="1"/>
  <c r="AL63" i="1"/>
  <c r="AK18" i="1"/>
  <c r="AL36" i="1"/>
  <c r="AL31" i="1"/>
  <c r="AL9" i="1"/>
  <c r="AK62" i="1"/>
  <c r="AK24" i="1"/>
  <c r="AK19" i="1"/>
  <c r="AK32" i="1"/>
  <c r="AK63" i="1"/>
  <c r="AK39" i="1"/>
  <c r="AK4" i="1"/>
  <c r="AL52" i="1"/>
  <c r="AL4" i="1"/>
  <c r="AL43" i="1"/>
  <c r="AL42" i="1"/>
  <c r="AK14" i="1"/>
  <c r="AL46" i="1"/>
  <c r="AK50" i="1"/>
  <c r="AL62" i="1"/>
  <c r="AK53" i="1"/>
  <c r="AK34" i="1"/>
  <c r="AL60" i="1"/>
  <c r="AL11" i="1"/>
  <c r="AK15" i="1"/>
  <c r="AL20" i="1"/>
  <c r="AK29" i="1"/>
  <c r="AK5" i="1"/>
  <c r="AL61" i="1"/>
  <c r="AL56" i="1"/>
  <c r="AL19" i="1"/>
  <c r="AK12" i="1"/>
  <c r="AL14" i="1"/>
  <c r="AK47" i="1"/>
  <c r="AK10" i="1"/>
  <c r="AK52" i="1"/>
  <c r="AK23" i="1"/>
  <c r="AL34" i="1"/>
  <c r="AL40" i="1"/>
  <c r="AK26" i="1"/>
  <c r="AK55" i="1"/>
  <c r="AK16" i="1"/>
  <c r="AL45" i="1"/>
  <c r="AL57" i="1"/>
  <c r="AL6" i="1"/>
  <c r="AK56" i="1"/>
  <c r="AK22" i="1"/>
  <c r="AK60" i="1"/>
  <c r="AK49" i="1"/>
  <c r="AL51" i="1"/>
  <c r="AL21" i="1"/>
  <c r="AL18" i="1"/>
  <c r="AL10" i="1"/>
  <c r="AL49" i="1"/>
  <c r="AL30" i="1"/>
  <c r="AK13" i="1"/>
  <c r="AL50" i="1"/>
  <c r="AK40" i="1"/>
  <c r="AK51" i="1"/>
  <c r="AK46" i="1"/>
  <c r="AK58" i="1"/>
  <c r="AL27" i="1"/>
  <c r="AK30" i="1"/>
  <c r="AK41" i="1"/>
  <c r="AL23" i="1"/>
  <c r="AK37" i="1"/>
  <c r="AL37" i="1"/>
  <c r="AK35" i="1"/>
  <c r="AL58" i="1"/>
  <c r="AK48" i="1"/>
  <c r="AL22" i="1"/>
  <c r="AK17" i="1"/>
  <c r="AK42" i="1"/>
  <c r="AL12" i="1"/>
  <c r="AL16" i="1"/>
  <c r="AL26" i="1"/>
  <c r="AL25" i="1"/>
  <c r="AK61" i="1"/>
  <c r="AK33" i="1"/>
  <c r="AK57" i="1"/>
  <c r="AL8" i="1"/>
  <c r="AL54" i="1"/>
  <c r="AL55" i="1"/>
  <c r="AK44" i="1"/>
  <c r="AL53" i="1"/>
  <c r="AL17" i="1"/>
  <c r="AK20" i="1"/>
  <c r="AK38" i="1"/>
  <c r="AL13" i="1"/>
  <c r="AQ30" i="1"/>
  <c r="AK20" i="3"/>
  <c r="AK63" i="3"/>
  <c r="AL43" i="3"/>
  <c r="AL22" i="3"/>
  <c r="AK15" i="3"/>
  <c r="AL9" i="3"/>
  <c r="AL7" i="3"/>
  <c r="AK34" i="3"/>
  <c r="AL13" i="3"/>
  <c r="AK22" i="3"/>
  <c r="AK58" i="3"/>
  <c r="AL57" i="3"/>
  <c r="AL5" i="3"/>
  <c r="AL32" i="2"/>
  <c r="AL20" i="2"/>
  <c r="AL25" i="2"/>
  <c r="AK20" i="2"/>
  <c r="AK62" i="2"/>
  <c r="AL19" i="2"/>
  <c r="AK29" i="2"/>
  <c r="AK35" i="2"/>
  <c r="AL49" i="2"/>
  <c r="AK13" i="2"/>
  <c r="AL54" i="2"/>
  <c r="AP22" i="1"/>
  <c r="AQ40" i="1"/>
  <c r="AQ28" i="1"/>
  <c r="AL55" i="3"/>
  <c r="AL63" i="3"/>
  <c r="AL27" i="3"/>
  <c r="AL58" i="3"/>
  <c r="AL37" i="3"/>
  <c r="AL60" i="3"/>
  <c r="AK11" i="3"/>
  <c r="AK28" i="3"/>
  <c r="AL56" i="3"/>
  <c r="AL38" i="3"/>
  <c r="AK45" i="3"/>
  <c r="AK8" i="3"/>
  <c r="AL8" i="3"/>
  <c r="AK41" i="3"/>
  <c r="AL35" i="3"/>
  <c r="AL36" i="3"/>
  <c r="AL33" i="3"/>
  <c r="AK18" i="3"/>
  <c r="AK13" i="3"/>
  <c r="AK57" i="3"/>
  <c r="AK6" i="3"/>
  <c r="AK26" i="3"/>
  <c r="AK61" i="3"/>
  <c r="AK53" i="3"/>
  <c r="AK7" i="3"/>
  <c r="AL23" i="3"/>
  <c r="AK46" i="3"/>
  <c r="AL39" i="3"/>
  <c r="AK32" i="3"/>
  <c r="AK25" i="3"/>
  <c r="AL30" i="3"/>
  <c r="AL52" i="3"/>
  <c r="AL6" i="3"/>
  <c r="AK12" i="3"/>
  <c r="AK23" i="3"/>
  <c r="AK30" i="3"/>
  <c r="AK4" i="3"/>
  <c r="AL47" i="3"/>
  <c r="AK10" i="3"/>
  <c r="AL20" i="3"/>
  <c r="AK51" i="3"/>
  <c r="AK5" i="3"/>
  <c r="AK29" i="3"/>
  <c r="AL31" i="3"/>
  <c r="AL48" i="3"/>
  <c r="AK24" i="3"/>
  <c r="AL35" i="2"/>
  <c r="AL50" i="2"/>
  <c r="AL60" i="2"/>
  <c r="AK12" i="2"/>
  <c r="AL43" i="2"/>
  <c r="AK22" i="2"/>
  <c r="AL42" i="2"/>
  <c r="AK44" i="2"/>
  <c r="AK41" i="2"/>
  <c r="AK45" i="2"/>
  <c r="AK53" i="2"/>
  <c r="AK25" i="2"/>
  <c r="AK26" i="2"/>
  <c r="AK61" i="2"/>
  <c r="AL51" i="2"/>
  <c r="AL29" i="2"/>
  <c r="AK57" i="2"/>
  <c r="AL11" i="2"/>
  <c r="AK48" i="2"/>
  <c r="AK9" i="2"/>
  <c r="AL45" i="2"/>
  <c r="AL61" i="2"/>
  <c r="AK42" i="2"/>
  <c r="AL46" i="2"/>
  <c r="AL28" i="2"/>
  <c r="AK46" i="2"/>
  <c r="AK63" i="2"/>
  <c r="AK30" i="2"/>
  <c r="AL48" i="2"/>
  <c r="AK11" i="2"/>
  <c r="AK32" i="2"/>
  <c r="AL6" i="2"/>
  <c r="AQ50" i="1"/>
  <c r="AQ34" i="1"/>
  <c r="AQ53" i="1"/>
  <c r="AP6" i="1"/>
  <c r="AQ37" i="1"/>
  <c r="AQ42" i="1"/>
  <c r="AK59" i="3"/>
  <c r="AL54" i="3"/>
  <c r="AL25" i="3"/>
  <c r="AK16" i="3"/>
  <c r="AK36" i="3"/>
  <c r="AK52" i="3"/>
  <c r="AL45" i="3"/>
  <c r="AL12" i="3"/>
  <c r="AK42" i="3"/>
  <c r="AL17" i="3"/>
  <c r="AK17" i="3"/>
  <c r="AL16" i="3"/>
  <c r="AL4" i="3"/>
  <c r="AK37" i="3"/>
  <c r="AK31" i="3"/>
  <c r="AK35" i="3"/>
  <c r="AK27" i="3"/>
  <c r="AK21" i="3"/>
  <c r="AK33" i="3"/>
  <c r="AK62" i="3"/>
  <c r="AL15" i="3"/>
  <c r="AL61" i="3"/>
  <c r="AK19" i="3"/>
  <c r="AL46" i="3"/>
  <c r="AL42" i="3"/>
  <c r="AK9" i="3"/>
  <c r="AL14" i="3"/>
  <c r="AK47" i="3"/>
  <c r="AL53" i="3"/>
  <c r="AK40" i="3"/>
  <c r="AL51" i="3"/>
  <c r="AL10" i="3"/>
  <c r="AK55" i="3"/>
  <c r="AL24" i="3"/>
  <c r="AL29" i="3"/>
  <c r="AK56" i="3"/>
  <c r="AL41" i="3"/>
  <c r="AK49" i="3"/>
  <c r="AL49" i="3"/>
  <c r="AL26" i="3"/>
  <c r="AK60" i="3"/>
  <c r="AL18" i="3"/>
  <c r="AL40" i="3"/>
  <c r="AK43" i="3"/>
  <c r="AK54" i="3"/>
  <c r="AK14" i="3"/>
  <c r="AL34" i="3"/>
  <c r="AK38" i="3"/>
  <c r="AK48" i="3"/>
  <c r="AK44" i="3"/>
  <c r="AL21" i="3"/>
  <c r="AK39" i="3"/>
  <c r="AL32" i="3"/>
  <c r="AL62" i="3"/>
  <c r="AL50" i="3"/>
  <c r="AL44" i="3"/>
  <c r="AL19" i="3"/>
  <c r="AK50" i="3"/>
  <c r="AL28" i="3"/>
  <c r="AL11" i="3"/>
  <c r="AL37" i="2"/>
  <c r="AL23" i="2"/>
  <c r="AL47" i="2"/>
  <c r="AL27" i="2"/>
  <c r="AL59" i="2"/>
  <c r="AL39" i="2"/>
  <c r="AL30" i="2"/>
  <c r="AL58" i="2"/>
  <c r="AK39" i="2"/>
  <c r="AK59" i="2"/>
  <c r="AL55" i="2"/>
  <c r="AK16" i="2"/>
  <c r="AK24" i="2"/>
  <c r="AL8" i="2"/>
  <c r="AK6" i="2"/>
  <c r="AK21" i="2"/>
  <c r="AL21" i="2"/>
  <c r="AL62" i="2"/>
  <c r="AL12" i="2"/>
  <c r="AK8" i="2"/>
  <c r="AL57" i="2"/>
  <c r="AL26" i="2"/>
  <c r="AK7" i="2"/>
  <c r="AK52" i="2"/>
  <c r="AK17" i="2"/>
  <c r="AK33" i="2"/>
  <c r="AL34" i="2"/>
  <c r="AK18" i="2"/>
  <c r="AL14" i="2"/>
  <c r="AK36" i="2"/>
  <c r="AL9" i="2"/>
  <c r="AK10" i="2"/>
  <c r="AL53" i="2"/>
  <c r="AL40" i="2"/>
  <c r="AK23" i="2"/>
  <c r="AK14" i="2"/>
  <c r="AK28" i="2"/>
  <c r="AL15" i="2"/>
  <c r="AL18" i="2"/>
  <c r="AL41" i="2"/>
  <c r="AL36" i="2"/>
  <c r="AK34" i="2"/>
  <c r="AL17" i="2"/>
  <c r="AL56" i="2"/>
  <c r="AL22" i="2"/>
  <c r="AK43" i="2"/>
  <c r="AK27" i="2"/>
  <c r="AK55" i="2"/>
  <c r="AK54" i="2"/>
  <c r="AL16" i="2"/>
  <c r="AK58" i="2"/>
  <c r="AK37" i="2"/>
  <c r="AL31" i="2"/>
  <c r="AK60" i="2"/>
  <c r="AL4" i="2"/>
  <c r="AK4" i="2"/>
  <c r="AL63" i="2"/>
  <c r="AK51" i="2"/>
  <c r="AK19" i="2"/>
  <c r="AL5" i="2"/>
  <c r="AK31" i="2"/>
  <c r="AL7" i="2"/>
  <c r="AL52" i="2"/>
  <c r="AL24" i="2"/>
  <c r="AK49" i="2"/>
  <c r="AL38" i="2"/>
  <c r="AK38" i="2"/>
  <c r="AK40" i="2"/>
  <c r="AK15" i="2"/>
  <c r="AK47" i="2"/>
  <c r="AL44" i="2"/>
  <c r="AL10" i="2"/>
  <c r="AL13" i="2"/>
  <c r="AL33" i="2"/>
  <c r="AK56" i="2"/>
  <c r="AK50" i="2"/>
  <c r="AP58" i="1"/>
  <c r="AQ55" i="1"/>
  <c r="AP42" i="1"/>
  <c r="AQ58" i="1"/>
  <c r="AP31" i="1"/>
  <c r="AP28" i="1"/>
  <c r="AQ4" i="1"/>
  <c r="AP18" i="1"/>
  <c r="AP34" i="1"/>
  <c r="AP36" i="1"/>
  <c r="AQ52" i="1"/>
  <c r="AQ12" i="1"/>
  <c r="AQ6" i="1"/>
  <c r="AQ8" i="1"/>
  <c r="AQ49" i="1"/>
  <c r="AP63" i="1"/>
  <c r="AQ10" i="1"/>
  <c r="AQ60" i="1"/>
  <c r="AP33" i="1"/>
  <c r="AQ32" i="1"/>
  <c r="AQ39" i="1"/>
  <c r="AP43" i="1"/>
  <c r="AP14" i="1"/>
  <c r="AQ25" i="1"/>
  <c r="AP21" i="1"/>
  <c r="AQ35" i="1"/>
  <c r="AP50" i="1"/>
  <c r="AP48" i="1"/>
  <c r="AP20" i="1"/>
  <c r="AP23" i="1"/>
  <c r="AP30" i="1"/>
  <c r="AP8" i="1"/>
  <c r="AP7" i="1"/>
  <c r="AP35" i="1"/>
  <c r="AQ57" i="1"/>
  <c r="AP47" i="1"/>
  <c r="AQ41" i="1"/>
  <c r="AP40" i="1"/>
  <c r="AP9" i="1"/>
  <c r="AP12" i="1"/>
  <c r="AP55" i="1"/>
  <c r="AQ46" i="1"/>
  <c r="AQ61" i="1"/>
  <c r="AQ21" i="1"/>
  <c r="AP29" i="1"/>
  <c r="AP10" i="1"/>
  <c r="AP56" i="1"/>
  <c r="AQ62" i="1"/>
  <c r="AQ11" i="1"/>
  <c r="AQ63" i="1"/>
  <c r="AQ33" i="1"/>
  <c r="AP4" i="1"/>
  <c r="AP62" i="1"/>
  <c r="AQ45" i="1"/>
  <c r="AP38" i="1"/>
  <c r="AQ7" i="1"/>
  <c r="AP51" i="1"/>
  <c r="AP54" i="1"/>
  <c r="AP13" i="1"/>
  <c r="AQ43" i="1"/>
  <c r="AQ22" i="1"/>
  <c r="AP5" i="1"/>
  <c r="AP32" i="1"/>
  <c r="AQ9" i="1"/>
  <c r="AQ20" i="1"/>
  <c r="AP27" i="1"/>
  <c r="AQ17" i="1"/>
  <c r="AQ59" i="1"/>
  <c r="AQ26" i="1"/>
  <c r="AQ5" i="1"/>
  <c r="AQ38" i="1"/>
  <c r="AQ13" i="1"/>
  <c r="AP61" i="1"/>
  <c r="AQ48" i="1"/>
  <c r="AQ15" i="1"/>
  <c r="AQ31" i="1"/>
  <c r="AP52" i="1"/>
  <c r="AP17" i="1"/>
  <c r="AP24" i="1"/>
  <c r="AP16" i="1"/>
  <c r="AQ44" i="1"/>
  <c r="AP46" i="1"/>
  <c r="AP44" i="1"/>
  <c r="AP41" i="1"/>
  <c r="AQ36" i="1"/>
  <c r="AQ27" i="1"/>
  <c r="AQ16" i="1"/>
  <c r="AP25" i="1"/>
  <c r="AQ51" i="1"/>
  <c r="AP11" i="1"/>
  <c r="AP45" i="1"/>
  <c r="AQ24" i="1"/>
  <c r="AP26" i="1"/>
  <c r="AQ19" i="1"/>
  <c r="AP57" i="1"/>
  <c r="AP15" i="1"/>
  <c r="AP19" i="1"/>
  <c r="AP49" i="1"/>
  <c r="AQ14" i="1"/>
  <c r="AQ54" i="1"/>
  <c r="AP53" i="1"/>
  <c r="AQ29" i="1"/>
  <c r="AP37" i="1"/>
  <c r="AP39" i="1"/>
  <c r="AP59" i="1"/>
  <c r="AQ47" i="1"/>
  <c r="AQ56" i="1"/>
  <c r="AQ18" i="1"/>
  <c r="AP60" i="1"/>
  <c r="AQ23" i="1"/>
  <c r="AP39" i="3"/>
  <c r="AP18" i="3"/>
  <c r="AQ10" i="3"/>
  <c r="AQ47" i="3"/>
  <c r="AQ25" i="3"/>
  <c r="AP28" i="3"/>
  <c r="AP54" i="3"/>
  <c r="AQ41" i="3"/>
  <c r="AP56" i="3"/>
  <c r="AP9" i="3"/>
  <c r="AP63" i="3"/>
  <c r="AP19" i="3"/>
  <c r="AQ33" i="3"/>
  <c r="AP27" i="3"/>
  <c r="AP10" i="3"/>
  <c r="AQ53" i="3"/>
  <c r="AP41" i="3"/>
  <c r="AQ32" i="3"/>
  <c r="AP46" i="3"/>
  <c r="AQ61" i="3"/>
  <c r="AQ52" i="3"/>
  <c r="AP14" i="3"/>
  <c r="AQ24" i="3"/>
  <c r="AP52" i="3"/>
  <c r="AP35" i="3"/>
  <c r="AP45" i="3"/>
  <c r="AP24" i="3"/>
  <c r="AP58" i="3"/>
  <c r="AQ46" i="3"/>
  <c r="AQ18" i="3"/>
  <c r="AP36" i="3"/>
  <c r="AP34" i="3"/>
  <c r="AQ63" i="3"/>
  <c r="AP60" i="3"/>
  <c r="AQ14" i="3"/>
  <c r="AQ5" i="3"/>
  <c r="AP33" i="3"/>
  <c r="AQ51" i="3"/>
  <c r="AQ11" i="3"/>
  <c r="AQ15" i="3"/>
  <c r="AQ55" i="3"/>
  <c r="AQ21" i="3"/>
  <c r="AP6" i="3"/>
  <c r="AQ35" i="3"/>
  <c r="AP13" i="3"/>
  <c r="AQ50" i="3"/>
  <c r="AQ42" i="3"/>
  <c r="AQ36" i="3"/>
  <c r="AQ28" i="3"/>
  <c r="AP50" i="3"/>
  <c r="AP12" i="3"/>
  <c r="AQ26" i="3"/>
  <c r="AQ54" i="3"/>
  <c r="AP16" i="3"/>
  <c r="AP26" i="3"/>
  <c r="AQ31" i="3"/>
  <c r="AP37" i="3"/>
  <c r="AP15" i="3"/>
  <c r="AP25" i="3"/>
  <c r="AP8" i="3"/>
  <c r="AP53" i="3"/>
  <c r="AP38" i="3"/>
  <c r="AP11" i="3"/>
  <c r="AQ37" i="3"/>
  <c r="AQ13" i="3"/>
  <c r="AP61" i="3"/>
  <c r="AQ7" i="3"/>
  <c r="AQ56" i="3"/>
  <c r="AQ60" i="3"/>
  <c r="AP31" i="3"/>
  <c r="AQ59" i="3"/>
  <c r="AQ44" i="3"/>
  <c r="AP4" i="3"/>
  <c r="AQ20" i="3"/>
  <c r="AQ38" i="3"/>
  <c r="AQ9" i="3"/>
  <c r="AQ22" i="3"/>
  <c r="AP30" i="3"/>
  <c r="AQ23" i="3"/>
  <c r="AP43" i="3"/>
  <c r="AP17" i="3"/>
  <c r="AQ19" i="3"/>
  <c r="AQ57" i="3"/>
  <c r="AP62" i="3"/>
  <c r="AQ30" i="3"/>
  <c r="AP57" i="3"/>
  <c r="AQ58" i="3"/>
  <c r="AQ49" i="3"/>
  <c r="AQ48" i="3"/>
  <c r="AQ6" i="3"/>
  <c r="AP29" i="3"/>
  <c r="AP44" i="3"/>
  <c r="AP48" i="3"/>
  <c r="AP21" i="3"/>
  <c r="AQ17" i="3"/>
  <c r="AP49" i="3"/>
  <c r="AP51" i="3"/>
  <c r="AQ29" i="3"/>
  <c r="AP20" i="3"/>
  <c r="AQ40" i="3"/>
  <c r="AQ12" i="3"/>
  <c r="AQ34" i="3"/>
  <c r="AP23" i="3"/>
  <c r="AP42" i="3"/>
  <c r="AP55" i="3"/>
  <c r="AQ45" i="3"/>
  <c r="AP59" i="3"/>
  <c r="AQ43" i="3"/>
  <c r="AQ39" i="3"/>
  <c r="AP22" i="3"/>
  <c r="AQ4" i="3"/>
  <c r="AQ16" i="3"/>
  <c r="AP47" i="3"/>
  <c r="AP5" i="3"/>
  <c r="AQ27" i="3"/>
  <c r="AP7" i="3"/>
  <c r="AQ62" i="3"/>
  <c r="AQ8" i="3"/>
  <c r="AP32" i="3"/>
  <c r="AP40" i="3"/>
  <c r="AQ33" i="2"/>
  <c r="AP23" i="2"/>
  <c r="AQ20" i="2"/>
  <c r="AQ34" i="2"/>
  <c r="AP4" i="2"/>
  <c r="AP54" i="2"/>
  <c r="AP26" i="2"/>
  <c r="AP41" i="2"/>
  <c r="AP21" i="2"/>
  <c r="AQ47" i="2"/>
  <c r="AQ52" i="2"/>
  <c r="AQ6" i="2"/>
  <c r="AP51" i="2"/>
  <c r="AQ24" i="2"/>
  <c r="AQ46" i="2"/>
  <c r="AP57" i="2"/>
  <c r="AQ55" i="2"/>
  <c r="AP38" i="2"/>
  <c r="AQ12" i="2"/>
  <c r="AQ45" i="2"/>
  <c r="AQ7" i="2"/>
  <c r="AQ53" i="2"/>
  <c r="AQ23" i="2"/>
  <c r="AQ36" i="2"/>
  <c r="AQ28" i="2"/>
  <c r="AQ27" i="2"/>
  <c r="AP11" i="2"/>
  <c r="AP16" i="2"/>
  <c r="AP10" i="2"/>
  <c r="AP47" i="2"/>
  <c r="AP27" i="2"/>
  <c r="AP40" i="2"/>
  <c r="AP63" i="2"/>
  <c r="AQ25" i="2"/>
  <c r="AQ60" i="2"/>
  <c r="AP49" i="2"/>
  <c r="AP46" i="2"/>
  <c r="AP18" i="2"/>
  <c r="AQ16" i="2"/>
  <c r="AP13" i="2"/>
  <c r="AP29" i="2"/>
  <c r="AQ30" i="2"/>
  <c r="AP44" i="2"/>
  <c r="AP45" i="2"/>
  <c r="AP56" i="2"/>
  <c r="AQ40" i="2"/>
  <c r="AP6" i="2"/>
  <c r="AQ22" i="2"/>
  <c r="AQ29" i="2"/>
  <c r="AP30" i="2"/>
  <c r="AQ13" i="2"/>
  <c r="AP37" i="2"/>
  <c r="AP5" i="2"/>
  <c r="AQ19" i="2"/>
  <c r="AQ35" i="2"/>
  <c r="AQ39" i="2"/>
  <c r="AQ31" i="2"/>
  <c r="AP31" i="2"/>
  <c r="AP33" i="2"/>
  <c r="AQ32" i="2"/>
  <c r="AP53" i="2"/>
  <c r="AQ42" i="2"/>
  <c r="AQ17" i="2"/>
  <c r="AQ54" i="2"/>
  <c r="AP36" i="2"/>
  <c r="AQ63" i="2"/>
  <c r="AQ56" i="2"/>
  <c r="AQ26" i="2"/>
  <c r="AQ38" i="2"/>
  <c r="AP55" i="2"/>
  <c r="AQ10" i="2"/>
  <c r="AQ59" i="2"/>
  <c r="AQ15" i="2"/>
  <c r="AP24" i="2"/>
  <c r="AP9" i="2"/>
  <c r="AP60" i="2"/>
  <c r="AQ18" i="2"/>
  <c r="AQ49" i="2"/>
  <c r="AQ37" i="2"/>
  <c r="AP62" i="2"/>
  <c r="AP42" i="2"/>
  <c r="AQ5" i="2"/>
  <c r="AP52" i="2"/>
  <c r="AP14" i="2"/>
  <c r="AQ11" i="2"/>
  <c r="AP34" i="2"/>
  <c r="AQ4" i="2"/>
  <c r="AP19" i="2"/>
  <c r="AP48" i="2"/>
  <c r="AQ58" i="2"/>
  <c r="AP32" i="2"/>
  <c r="AQ41" i="2"/>
  <c r="AP22" i="2"/>
  <c r="AP17" i="2"/>
  <c r="AP25" i="2"/>
  <c r="AQ21" i="2"/>
  <c r="AQ51" i="2"/>
  <c r="AP8" i="2"/>
  <c r="AP28" i="2"/>
  <c r="AP39" i="2"/>
  <c r="AP61" i="2"/>
  <c r="AP35" i="2"/>
  <c r="AP7" i="2"/>
  <c r="AQ43" i="2"/>
  <c r="AQ9" i="2"/>
  <c r="AQ8" i="2"/>
  <c r="AQ14" i="2"/>
  <c r="AQ61" i="2"/>
  <c r="AP15" i="2"/>
  <c r="AP50" i="2"/>
  <c r="AQ62" i="2"/>
  <c r="AP59" i="2"/>
  <c r="AP58" i="2"/>
  <c r="AP20" i="2"/>
  <c r="AQ48" i="2"/>
  <c r="AQ50" i="2"/>
  <c r="AQ57" i="2"/>
  <c r="AP43" i="2"/>
  <c r="AQ44" i="2"/>
  <c r="AP12" i="2"/>
</calcChain>
</file>

<file path=xl/connections.xml><?xml version="1.0" encoding="utf-8"?>
<connections xmlns="http://schemas.openxmlformats.org/spreadsheetml/2006/main">
  <connection id="1" name="105mg" type="6" refreshedVersion="0" background="1" saveData="1">
    <textPr sourceFile="\\ASSURE\data\sediment_QA\SLQA\SLQA 2-2002\Results\10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2222mg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65mg1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65mg2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<sst xmlns="http://schemas.openxmlformats.org/spreadsheetml/2006/main" count="1215" uniqueCount="200">
  <si>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</si>
  <si>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</si>
  <si>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</si>
  <si>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</si>
  <si>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</si>
  <si>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</si>
  <si>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</si>
  <si>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</si>
  <si>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</si>
  <si>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</si>
  <si>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</si>
  <si>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</si>
  <si>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>Weight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</si>
  <si>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</si>
  <si>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</si>
  <si>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</si>
  <si>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</si>
  <si>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</si>
  <si>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</si>
  <si>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</si>
  <si>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</si>
  <si>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</si>
  <si>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</si>
  <si>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</si>
  <si>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Mean</t>
  </si>
  <si>
    <t>Standard Error</t>
  </si>
  <si>
    <t>Median</t>
  </si>
  <si>
    <t>25th Percentile</t>
  </si>
  <si>
    <t>75th Percentile</t>
  </si>
  <si>
    <t>F-pseudosigma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</si>
  <si>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</si>
  <si>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</si>
  <si>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</si>
  <si>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</si>
  <si>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</si>
  <si>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</si>
  <si>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</si>
  <si>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Statistics are based on results submitted by participating laboratories and are provided for comparison purposes when evaluating individual results.</t>
  </si>
  <si>
    <t>Count</t>
  </si>
  <si>
    <t>Name</t>
  </si>
  <si>
    <t>CA-GM</t>
  </si>
  <si>
    <t>USACE</t>
  </si>
  <si>
    <t>Terry Heinert</t>
  </si>
  <si>
    <t>Cheryl Joseph</t>
  </si>
  <si>
    <t>Arlene Sondergaard</t>
  </si>
  <si>
    <t xml:space="preserve">Participating Laboratories </t>
  </si>
  <si>
    <t>USGS Laboratories</t>
  </si>
  <si>
    <t>USGS Sediment Laboratory Quality Assurance Project</t>
  </si>
  <si>
    <t>MDPH</t>
  </si>
  <si>
    <t>WSLH</t>
  </si>
  <si>
    <t>GCMRC</t>
  </si>
  <si>
    <t>Lynda Seeger</t>
  </si>
  <si>
    <t>UWSP</t>
  </si>
  <si>
    <t>VDCLS</t>
  </si>
  <si>
    <t>CA</t>
  </si>
  <si>
    <t>&lt; 0.002</t>
  </si>
  <si>
    <t>&lt; 0.004</t>
  </si>
  <si>
    <t>&lt; 0.008</t>
  </si>
  <si>
    <t>&lt; 0.016</t>
  </si>
  <si>
    <t>&lt; 0.031</t>
  </si>
  <si>
    <t>Sharyl Holthus</t>
  </si>
  <si>
    <t>Weight (g)</t>
  </si>
  <si>
    <t>Julie Nason</t>
  </si>
  <si>
    <t>DHHS</t>
  </si>
  <si>
    <t>MBNEP</t>
  </si>
  <si>
    <t>Sample ID</t>
  </si>
  <si>
    <t>1A</t>
  </si>
  <si>
    <t>1B</t>
  </si>
  <si>
    <t>1C</t>
  </si>
  <si>
    <t>Net Weight (g)</t>
  </si>
  <si>
    <t>Water</t>
  </si>
  <si>
    <t>Volume (mL)</t>
  </si>
  <si>
    <t>% Difference</t>
  </si>
  <si>
    <t>Percent</t>
  </si>
  <si>
    <t>(&lt;0.063)</t>
  </si>
  <si>
    <t>(&gt;0.063)</t>
  </si>
  <si>
    <t xml:space="preserve">         Class 1 Samples</t>
  </si>
  <si>
    <t xml:space="preserve">         Class 2 Samples</t>
  </si>
  <si>
    <t xml:space="preserve">        Class 3 Samples</t>
  </si>
  <si>
    <t>% Diff.</t>
  </si>
  <si>
    <t>Confid. Level (95.0%)</t>
  </si>
  <si>
    <t>3A</t>
  </si>
  <si>
    <t>3B</t>
  </si>
  <si>
    <t>3C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</si>
  <si>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</si>
  <si>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</si>
  <si>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</si>
  <si>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</si>
  <si>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</si>
  <si>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</si>
  <si>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</si>
  <si>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</si>
  <si>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</si>
  <si>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</si>
  <si>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</si>
  <si>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</si>
  <si>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</si>
  <si>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</si>
  <si>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</si>
  <si>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</si>
  <si>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</si>
  <si>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</si>
  <si>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</si>
  <si>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</si>
  <si>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</si>
  <si>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2A</t>
  </si>
  <si>
    <t>2B</t>
  </si>
  <si>
    <t>2C</t>
  </si>
  <si>
    <t>Maximim =</t>
  </si>
  <si>
    <t>Minimum =</t>
  </si>
  <si>
    <t>for chart scale</t>
  </si>
  <si>
    <t>Graham Matthews &amp; Associates (CA-GM)</t>
  </si>
  <si>
    <t>Canadian Environmental Laboratory (CN)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</si>
  <si>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</si>
  <si>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</si>
  <si>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</si>
  <si>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</si>
  <si>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Morro Bay National Estuary Program (MBNEP)</t>
  </si>
  <si>
    <t>Miya Barr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</si>
  <si>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</si>
  <si>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</si>
  <si>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</si>
  <si>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</si>
  <si>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</si>
  <si>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</si>
  <si>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</si>
  <si>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</si>
  <si>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</si>
  <si>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</si>
  <si>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</si>
  <si>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</si>
  <si>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</si>
  <si>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</si>
  <si>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</si>
  <si>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of fines</t>
  </si>
  <si>
    <t>California Water Science Center (CA)</t>
  </si>
  <si>
    <t>Class 1   A</t>
  </si>
  <si>
    <t>Class 1   B</t>
  </si>
  <si>
    <t>Class 1   C</t>
  </si>
  <si>
    <t>Class 2   A</t>
  </si>
  <si>
    <t>Class 2   B</t>
  </si>
  <si>
    <t>Class 2   C</t>
  </si>
  <si>
    <t>Class 3   A</t>
  </si>
  <si>
    <t>Class 3   B</t>
  </si>
  <si>
    <t>Class 3   C</t>
  </si>
  <si>
    <t>SRWQL</t>
  </si>
  <si>
    <t>Spraugue River Water Quality Laboratory (SRWQL)</t>
  </si>
  <si>
    <t>Public Health Madison &amp; Dane County (MDPH)</t>
  </si>
  <si>
    <t>Nebraska Public Health Environmental Laboratory (DHHS)</t>
  </si>
  <si>
    <t>Comments</t>
  </si>
  <si>
    <t>Target Sed</t>
  </si>
  <si>
    <t>sand %</t>
  </si>
  <si>
    <t>Analyst</t>
  </si>
  <si>
    <t>Illinois State Water Survey (IL)</t>
  </si>
  <si>
    <t>Brooke Pittman</t>
  </si>
  <si>
    <t>Kimberly Attig</t>
  </si>
  <si>
    <t>Ben Harris</t>
  </si>
  <si>
    <t>Tom Sabol</t>
  </si>
  <si>
    <t>J. Thorngate</t>
  </si>
  <si>
    <t>Thomas Jeffords</t>
  </si>
  <si>
    <t>Karissa Willits</t>
  </si>
  <si>
    <t>10-Other</t>
  </si>
  <si>
    <t>13-Other</t>
  </si>
  <si>
    <t>16-Other</t>
  </si>
  <si>
    <t>23-Other</t>
  </si>
  <si>
    <t>27-Other</t>
  </si>
  <si>
    <t>28-Other</t>
  </si>
  <si>
    <t>29-Other</t>
  </si>
  <si>
    <t>30-Other</t>
  </si>
  <si>
    <t>31-Other</t>
  </si>
  <si>
    <t>34-Other</t>
  </si>
  <si>
    <t>35-Other</t>
  </si>
  <si>
    <t>36-Other</t>
  </si>
  <si>
    <t>Contract/Volunteer Laboratories</t>
  </si>
  <si>
    <t>Thomas Kirklin</t>
  </si>
  <si>
    <t>Ashley Entsminger</t>
  </si>
  <si>
    <t>Jeff Wyant</t>
  </si>
  <si>
    <t>Nadine LePore</t>
  </si>
  <si>
    <t>Aimee Downs</t>
  </si>
  <si>
    <t>Kendra Wood</t>
  </si>
  <si>
    <t>Keith Lackey</t>
  </si>
  <si>
    <t>Elizabeth Steen</t>
  </si>
  <si>
    <t>Sierra Keller</t>
  </si>
  <si>
    <t>Ben Maples</t>
  </si>
  <si>
    <t>Stephen Low</t>
  </si>
  <si>
    <t>Overall Summary Statistics - Study 1, 2016</t>
  </si>
  <si>
    <t>Sample Specifications for SLQA Study 1-2016</t>
  </si>
  <si>
    <t>(conducted Apr/May 2016)</t>
  </si>
  <si>
    <t>Arizona Test Dust</t>
  </si>
  <si>
    <t>&lt;0.063 mm</t>
  </si>
  <si>
    <t>Number of Participating Laboratories: 20</t>
  </si>
  <si>
    <t>S. Sonsalla</t>
  </si>
  <si>
    <t>bottle leaked</t>
  </si>
  <si>
    <t>Craig Spoonemore</t>
  </si>
  <si>
    <t>Norelys Martinez</t>
  </si>
  <si>
    <t>bottle lip cracked</t>
  </si>
  <si>
    <t>filter stuck on manifold</t>
  </si>
  <si>
    <t>bottle leak into bag</t>
  </si>
  <si>
    <t>sediment stuck to bottle</t>
  </si>
  <si>
    <t>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</si>
</sst>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trike/>
      <sz val="10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3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2" xfId="0" applyFont="1" applyFill="1" applyBorder="1" applyAlignment="1"/>
    <xf numFmtId="2" fontId="4" fillId="0" borderId="2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0" fontId="6" fillId="0" borderId="0" xfId="0" applyFont="1" applyBorder="1"/>
    <xf numFmtId="0" fontId="6" fillId="0" borderId="0" xfId="0" applyFont="1" applyFill="1" applyBorder="1" applyAlignment="1"/>
    <xf numFmtId="0" fontId="6" fillId="0" borderId="0" xfId="0" applyFont="1" applyFill="1"/>
    <xf numFmtId="0" fontId="4" fillId="0" borderId="0" xfId="0" applyFont="1" applyFill="1" applyBorder="1"/>
    <xf numFmtId="2" fontId="4" fillId="0" borderId="5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0" borderId="0" xfId="0" applyFont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/>
    <xf numFmtId="2" fontId="4" fillId="0" borderId="7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5" fillId="0" borderId="0" xfId="0" applyFont="1" applyFill="1" applyBorder="1"/>
    <xf numFmtId="0" fontId="5" fillId="0" borderId="5" xfId="0" applyFont="1" applyFill="1" applyBorder="1"/>
    <xf numFmtId="1" fontId="4" fillId="0" borderId="2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>
      <alignment horizontal="center"/>
    </xf>
    <xf numFmtId="167" fontId="2" fillId="3" borderId="0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2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/>
    <xf numFmtId="14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1" applyFont="1" applyFill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left"/>
    </xf>
    <xf numFmtId="165" fontId="8" fillId="3" borderId="0" xfId="0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2" quotePrefix="1" applyFont="1" applyBorder="1" applyAlignment="1">
      <alignment horizontal="left"/>
    </xf>
    <xf numFmtId="0" fontId="3" fillId="0" borderId="0" xfId="2" applyFont="1" applyBorder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6" fontId="10" fillId="0" borderId="0" xfId="1" applyNumberFormat="1" applyFont="1" applyFill="1"/>
    <xf numFmtId="1" fontId="10" fillId="0" borderId="0" xfId="1" applyNumberFormat="1" applyFont="1" applyFill="1"/>
    <xf numFmtId="166" fontId="4" fillId="0" borderId="0" xfId="1" applyNumberFormat="1" applyFont="1" applyFill="1"/>
    <xf numFmtId="1" fontId="4" fillId="0" borderId="0" xfId="1" applyNumberFormat="1" applyFont="1"/>
    <xf numFmtId="166" fontId="4" fillId="0" borderId="0" xfId="1" applyNumberFormat="1" applyFont="1"/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" fontId="5" fillId="0" borderId="0" xfId="1" applyNumberFormat="1" applyFont="1" applyBorder="1" applyAlignment="1">
      <alignment horizontal="center"/>
    </xf>
    <xf numFmtId="166" fontId="5" fillId="0" borderId="11" xfId="1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2" applyFont="1" applyBorder="1"/>
    <xf numFmtId="0" fontId="8" fillId="3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NumberFormat="1" applyFont="1" applyAlignment="1">
      <alignment horizontal="right"/>
    </xf>
    <xf numFmtId="2" fontId="17" fillId="0" borderId="0" xfId="0" applyNumberFormat="1" applyFont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22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2" fillId="0" borderId="25" xfId="0" applyNumberFormat="1" applyFont="1" applyBorder="1" applyAlignment="1">
      <alignment horizontal="right"/>
    </xf>
    <xf numFmtId="2" fontId="0" fillId="0" borderId="26" xfId="0" applyNumberFormat="1" applyBorder="1" applyAlignment="1">
      <alignment horizontal="center"/>
    </xf>
    <xf numFmtId="0" fontId="2" fillId="0" borderId="27" xfId="0" applyNumberFormat="1" applyFont="1" applyBorder="1" applyAlignment="1">
      <alignment horizontal="right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166" fontId="18" fillId="3" borderId="0" xfId="0" applyNumberFormat="1" applyFont="1" applyFill="1" applyBorder="1" applyAlignment="1">
      <alignment horizontal="center"/>
    </xf>
    <xf numFmtId="0" fontId="18" fillId="3" borderId="0" xfId="0" applyNumberFormat="1" applyFont="1" applyFill="1" applyBorder="1" applyAlignment="1">
      <alignment horizontal="center"/>
    </xf>
    <xf numFmtId="164" fontId="18" fillId="3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6" fontId="4" fillId="0" borderId="0" xfId="0" applyNumberFormat="1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4" fillId="0" borderId="0" xfId="0" applyNumberFormat="1" applyFont="1" applyFill="1"/>
    <xf numFmtId="0" fontId="4" fillId="0" borderId="2" xfId="0" applyFont="1" applyFill="1" applyBorder="1"/>
    <xf numFmtId="14" fontId="8" fillId="0" borderId="12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7" fontId="8" fillId="3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1" fontId="18" fillId="3" borderId="0" xfId="0" applyNumberFormat="1" applyFont="1" applyFill="1" applyBorder="1" applyAlignment="1">
      <alignment horizontal="center"/>
    </xf>
    <xf numFmtId="2" fontId="18" fillId="3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3">
    <cellStyle name="Normal" xfId="0" builtinId="0"/>
    <cellStyle name="Normal_MW_results-2008-2" xfId="1"/>
    <cellStyle name="Normal_Pilot_sample_specs" xfId="2"/>
  </cellStyles>
  <dxfs count="0"/>
  <tableStyles count="0" defaultTableStyle="TableStyleMedium9" defaultPivotStyle="PivotStyleLight16"/>
  <colors>
    <mruColors>
      <color rgb="FFFFCC00"/>
      <color rgb="FFFF6600"/>
      <color rgb="FF800080"/>
      <color rgb="FF0000FF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7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1.xml"/><Relationship Id="rId23" Type="http://schemas.openxmlformats.org/officeDocument/2006/relationships/worksheet" Target="worksheets/sheet6.xml"/><Relationship Id="rId28" Type="http://schemas.openxmlformats.org/officeDocument/2006/relationships/calcChain" Target="calcChain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worksheet" Target="worksheets/sheet5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Fine Material Mass Percent Difference Results
Class 1 Target Fine Mass = 65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 cap="flat" cmpd="sng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1'!$R$4:$R$63</c:f>
              <c:numCache>
                <c:formatCode>0.00</c:formatCode>
                <c:ptCount val="60"/>
                <c:pt idx="3">
                  <c:v>-3.6549931182137985</c:v>
                </c:pt>
                <c:pt idx="4">
                  <c:v>-2.8333846627656216</c:v>
                </c:pt>
                <c:pt idx="5">
                  <c:v>-3.2108675517134895</c:v>
                </c:pt>
                <c:pt idx="6">
                  <c:v>1.3317005969692268</c:v>
                </c:pt>
                <c:pt idx="7">
                  <c:v>4.1347626339969494</c:v>
                </c:pt>
                <c:pt idx="8">
                  <c:v>2.0596372579157607</c:v>
                </c:pt>
                <c:pt idx="9">
                  <c:v>-1.3933547695605695</c:v>
                </c:pt>
                <c:pt idx="10">
                  <c:v>-4.2257865515114013</c:v>
                </c:pt>
                <c:pt idx="11">
                  <c:v>0.76923076923076983</c:v>
                </c:pt>
                <c:pt idx="12">
                  <c:v>-0.81375710118223377</c:v>
                </c:pt>
                <c:pt idx="13">
                  <c:v>-2.308515517504965</c:v>
                </c:pt>
                <c:pt idx="14">
                  <c:v>-0.10790812394018902</c:v>
                </c:pt>
                <c:pt idx="15">
                  <c:v>-3.5960214231063574</c:v>
                </c:pt>
                <c:pt idx="16">
                  <c:v>4.9392214186797814</c:v>
                </c:pt>
                <c:pt idx="17">
                  <c:v>15.166385523692677</c:v>
                </c:pt>
                <c:pt idx="21">
                  <c:v>-3.4707158351409957</c:v>
                </c:pt>
                <c:pt idx="22">
                  <c:v>-3.7637698898408871</c:v>
                </c:pt>
                <c:pt idx="23">
                  <c:v>-4.448861030423477</c:v>
                </c:pt>
                <c:pt idx="24">
                  <c:v>3.9816232771822437</c:v>
                </c:pt>
                <c:pt idx="25">
                  <c:v>-2.308515517504965</c:v>
                </c:pt>
                <c:pt idx="26">
                  <c:v>-3.6366426269756191</c:v>
                </c:pt>
                <c:pt idx="27">
                  <c:v>-4.1685894477772605</c:v>
                </c:pt>
                <c:pt idx="28">
                  <c:v>-5.8841651263093091</c:v>
                </c:pt>
                <c:pt idx="29">
                  <c:v>-4.6963438886339244</c:v>
                </c:pt>
                <c:pt idx="30">
                  <c:v>-11.199877093255491</c:v>
                </c:pt>
                <c:pt idx="31">
                  <c:v>-5.5641421947449654</c:v>
                </c:pt>
                <c:pt idx="32">
                  <c:v>-4.3357506557630101</c:v>
                </c:pt>
                <c:pt idx="33">
                  <c:v>-5.7503075030750317</c:v>
                </c:pt>
                <c:pt idx="34">
                  <c:v>-5.3018694452957371</c:v>
                </c:pt>
                <c:pt idx="35">
                  <c:v>-5.5992596020360965</c:v>
                </c:pt>
                <c:pt idx="48">
                  <c:v>-6.6052227342549994</c:v>
                </c:pt>
                <c:pt idx="49">
                  <c:v>-5.4985449532853465</c:v>
                </c:pt>
                <c:pt idx="50">
                  <c:v>-5.2067381316998471</c:v>
                </c:pt>
                <c:pt idx="54">
                  <c:v>-6.1449098135126912</c:v>
                </c:pt>
                <c:pt idx="55">
                  <c:v>-9.8474341192787787</c:v>
                </c:pt>
                <c:pt idx="56">
                  <c:v>-6.4084831719686486</c:v>
                </c:pt>
                <c:pt idx="57">
                  <c:v>-4.6743295019157154</c:v>
                </c:pt>
                <c:pt idx="58">
                  <c:v>-4.9954030033711296</c:v>
                </c:pt>
                <c:pt idx="59">
                  <c:v>-3.8845386150775236</c:v>
                </c:pt>
              </c:numCache>
            </c:numRef>
          </c:val>
          <c:smooth val="0"/>
        </c:ser>
        <c:ser>
          <c:idx val="1"/>
          <c:order val="1"/>
          <c:tx>
            <c:v>Median (-3.88%)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1'!$X$4:$X$63</c:f>
              <c:numCache>
                <c:formatCode>0.00</c:formatCode>
                <c:ptCount val="60"/>
                <c:pt idx="0">
                  <c:v>-3.8845386150775236</c:v>
                </c:pt>
                <c:pt idx="1">
                  <c:v>-3.8845386150775236</c:v>
                </c:pt>
                <c:pt idx="2">
                  <c:v>-3.8845386150775236</c:v>
                </c:pt>
                <c:pt idx="3">
                  <c:v>-3.8845386150775236</c:v>
                </c:pt>
                <c:pt idx="4">
                  <c:v>-3.8845386150775236</c:v>
                </c:pt>
                <c:pt idx="5">
                  <c:v>-3.8845386150775236</c:v>
                </c:pt>
                <c:pt idx="6">
                  <c:v>-3.8845386150775236</c:v>
                </c:pt>
                <c:pt idx="7">
                  <c:v>-3.8845386150775236</c:v>
                </c:pt>
                <c:pt idx="8">
                  <c:v>-3.8845386150775236</c:v>
                </c:pt>
                <c:pt idx="9">
                  <c:v>-3.8845386150775236</c:v>
                </c:pt>
                <c:pt idx="10">
                  <c:v>-3.8845386150775236</c:v>
                </c:pt>
                <c:pt idx="11">
                  <c:v>-3.8845386150775236</c:v>
                </c:pt>
                <c:pt idx="12">
                  <c:v>-3.8845386150775236</c:v>
                </c:pt>
                <c:pt idx="13">
                  <c:v>-3.8845386150775236</c:v>
                </c:pt>
                <c:pt idx="14">
                  <c:v>-3.8845386150775236</c:v>
                </c:pt>
                <c:pt idx="15">
                  <c:v>-3.8845386150775236</c:v>
                </c:pt>
                <c:pt idx="16">
                  <c:v>-3.8845386150775236</c:v>
                </c:pt>
                <c:pt idx="17">
                  <c:v>-3.8845386150775236</c:v>
                </c:pt>
                <c:pt idx="18">
                  <c:v>-3.8845386150775236</c:v>
                </c:pt>
                <c:pt idx="19">
                  <c:v>-3.8845386150775236</c:v>
                </c:pt>
                <c:pt idx="20">
                  <c:v>-3.8845386150775236</c:v>
                </c:pt>
                <c:pt idx="21">
                  <c:v>-3.8845386150775236</c:v>
                </c:pt>
                <c:pt idx="22">
                  <c:v>-3.8845386150775236</c:v>
                </c:pt>
                <c:pt idx="23">
                  <c:v>-3.8845386150775236</c:v>
                </c:pt>
                <c:pt idx="24">
                  <c:v>-3.8845386150775236</c:v>
                </c:pt>
                <c:pt idx="25">
                  <c:v>-3.8845386150775236</c:v>
                </c:pt>
                <c:pt idx="26">
                  <c:v>-3.8845386150775236</c:v>
                </c:pt>
                <c:pt idx="27">
                  <c:v>-3.8845386150775236</c:v>
                </c:pt>
                <c:pt idx="28">
                  <c:v>-3.8845386150775236</c:v>
                </c:pt>
                <c:pt idx="29">
                  <c:v>-3.8845386150775236</c:v>
                </c:pt>
                <c:pt idx="30">
                  <c:v>-3.8845386150775236</c:v>
                </c:pt>
                <c:pt idx="31">
                  <c:v>-3.8845386150775236</c:v>
                </c:pt>
                <c:pt idx="32">
                  <c:v>-3.8845386150775236</c:v>
                </c:pt>
                <c:pt idx="33">
                  <c:v>-3.8845386150775236</c:v>
                </c:pt>
                <c:pt idx="34">
                  <c:v>-3.8845386150775236</c:v>
                </c:pt>
                <c:pt idx="35">
                  <c:v>-3.8845386150775236</c:v>
                </c:pt>
                <c:pt idx="36">
                  <c:v>-3.8845386150775236</c:v>
                </c:pt>
                <c:pt idx="37">
                  <c:v>-3.8845386150775236</c:v>
                </c:pt>
                <c:pt idx="38">
                  <c:v>-3.8845386150775236</c:v>
                </c:pt>
                <c:pt idx="39">
                  <c:v>-3.8845386150775236</c:v>
                </c:pt>
                <c:pt idx="40">
                  <c:v>-3.8845386150775236</c:v>
                </c:pt>
                <c:pt idx="41">
                  <c:v>-3.8845386150775236</c:v>
                </c:pt>
                <c:pt idx="42">
                  <c:v>-3.8845386150775236</c:v>
                </c:pt>
                <c:pt idx="43">
                  <c:v>-3.8845386150775236</c:v>
                </c:pt>
                <c:pt idx="44">
                  <c:v>-3.8845386150775236</c:v>
                </c:pt>
                <c:pt idx="45">
                  <c:v>-3.8845386150775236</c:v>
                </c:pt>
                <c:pt idx="46">
                  <c:v>-3.8845386150775236</c:v>
                </c:pt>
                <c:pt idx="47">
                  <c:v>-3.8845386150775236</c:v>
                </c:pt>
                <c:pt idx="48">
                  <c:v>-3.8845386150775236</c:v>
                </c:pt>
                <c:pt idx="49">
                  <c:v>-3.8845386150775236</c:v>
                </c:pt>
                <c:pt idx="50">
                  <c:v>-3.8845386150775236</c:v>
                </c:pt>
                <c:pt idx="51">
                  <c:v>-3.8845386150775236</c:v>
                </c:pt>
                <c:pt idx="52">
                  <c:v>-3.8845386150775236</c:v>
                </c:pt>
                <c:pt idx="53">
                  <c:v>-3.8845386150775236</c:v>
                </c:pt>
                <c:pt idx="54">
                  <c:v>-3.8845386150775236</c:v>
                </c:pt>
                <c:pt idx="55">
                  <c:v>-3.8845386150775236</c:v>
                </c:pt>
                <c:pt idx="56">
                  <c:v>-3.8845386150775236</c:v>
                </c:pt>
                <c:pt idx="57">
                  <c:v>-3.8845386150775236</c:v>
                </c:pt>
                <c:pt idx="58">
                  <c:v>-3.8845386150775236</c:v>
                </c:pt>
                <c:pt idx="59">
                  <c:v>-3.8845386150775236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1'!$Y$4:$Y$63</c:f>
              <c:numCache>
                <c:formatCode>0.00</c:formatCode>
                <c:ptCount val="60"/>
                <c:pt idx="0">
                  <c:v>-8.8845386150775241</c:v>
                </c:pt>
                <c:pt idx="1">
                  <c:v>-8.8845386150775241</c:v>
                </c:pt>
                <c:pt idx="2">
                  <c:v>-8.8845386150775241</c:v>
                </c:pt>
                <c:pt idx="3">
                  <c:v>-8.8845386150775241</c:v>
                </c:pt>
                <c:pt idx="4">
                  <c:v>-8.8845386150775241</c:v>
                </c:pt>
                <c:pt idx="5">
                  <c:v>-8.8845386150775241</c:v>
                </c:pt>
                <c:pt idx="6">
                  <c:v>-8.8845386150775241</c:v>
                </c:pt>
                <c:pt idx="7">
                  <c:v>-8.8845386150775241</c:v>
                </c:pt>
                <c:pt idx="8">
                  <c:v>-8.8845386150775241</c:v>
                </c:pt>
                <c:pt idx="9">
                  <c:v>-8.8845386150775241</c:v>
                </c:pt>
                <c:pt idx="10">
                  <c:v>-8.8845386150775241</c:v>
                </c:pt>
                <c:pt idx="11">
                  <c:v>-8.8845386150775241</c:v>
                </c:pt>
                <c:pt idx="12">
                  <c:v>-8.8845386150775241</c:v>
                </c:pt>
                <c:pt idx="13">
                  <c:v>-8.8845386150775241</c:v>
                </c:pt>
                <c:pt idx="14">
                  <c:v>-8.8845386150775241</c:v>
                </c:pt>
                <c:pt idx="15">
                  <c:v>-8.8845386150775241</c:v>
                </c:pt>
                <c:pt idx="16">
                  <c:v>-8.8845386150775241</c:v>
                </c:pt>
                <c:pt idx="17">
                  <c:v>-8.8845386150775241</c:v>
                </c:pt>
                <c:pt idx="18">
                  <c:v>-8.8845386150775241</c:v>
                </c:pt>
                <c:pt idx="19">
                  <c:v>-8.8845386150775241</c:v>
                </c:pt>
                <c:pt idx="20">
                  <c:v>-8.8845386150775241</c:v>
                </c:pt>
                <c:pt idx="21">
                  <c:v>-8.8845386150775241</c:v>
                </c:pt>
                <c:pt idx="22">
                  <c:v>-8.8845386150775241</c:v>
                </c:pt>
                <c:pt idx="23">
                  <c:v>-8.8845386150775241</c:v>
                </c:pt>
                <c:pt idx="24">
                  <c:v>-8.8845386150775241</c:v>
                </c:pt>
                <c:pt idx="25">
                  <c:v>-8.8845386150775241</c:v>
                </c:pt>
                <c:pt idx="26">
                  <c:v>-8.8845386150775241</c:v>
                </c:pt>
                <c:pt idx="27">
                  <c:v>-8.8845386150775241</c:v>
                </c:pt>
                <c:pt idx="28">
                  <c:v>-8.8845386150775241</c:v>
                </c:pt>
                <c:pt idx="29">
                  <c:v>-8.8845386150775241</c:v>
                </c:pt>
                <c:pt idx="30">
                  <c:v>-8.8845386150775241</c:v>
                </c:pt>
                <c:pt idx="31">
                  <c:v>-8.8845386150775241</c:v>
                </c:pt>
                <c:pt idx="32">
                  <c:v>-8.8845386150775241</c:v>
                </c:pt>
                <c:pt idx="33">
                  <c:v>-8.8845386150775241</c:v>
                </c:pt>
                <c:pt idx="34">
                  <c:v>-8.8845386150775241</c:v>
                </c:pt>
                <c:pt idx="35">
                  <c:v>-8.8845386150775241</c:v>
                </c:pt>
                <c:pt idx="36">
                  <c:v>-8.8845386150775241</c:v>
                </c:pt>
                <c:pt idx="37">
                  <c:v>-8.8845386150775241</c:v>
                </c:pt>
                <c:pt idx="38">
                  <c:v>-8.8845386150775241</c:v>
                </c:pt>
                <c:pt idx="39">
                  <c:v>-8.8845386150775241</c:v>
                </c:pt>
                <c:pt idx="40">
                  <c:v>-8.8845386150775241</c:v>
                </c:pt>
                <c:pt idx="41">
                  <c:v>-8.8845386150775241</c:v>
                </c:pt>
                <c:pt idx="42">
                  <c:v>-8.8845386150775241</c:v>
                </c:pt>
                <c:pt idx="43">
                  <c:v>-8.8845386150775241</c:v>
                </c:pt>
                <c:pt idx="44">
                  <c:v>-8.8845386150775241</c:v>
                </c:pt>
                <c:pt idx="45">
                  <c:v>-8.8845386150775241</c:v>
                </c:pt>
                <c:pt idx="46">
                  <c:v>-8.8845386150775241</c:v>
                </c:pt>
                <c:pt idx="47">
                  <c:v>-8.8845386150775241</c:v>
                </c:pt>
                <c:pt idx="48">
                  <c:v>-8.8845386150775241</c:v>
                </c:pt>
                <c:pt idx="49">
                  <c:v>-8.8845386150775241</c:v>
                </c:pt>
                <c:pt idx="50">
                  <c:v>-8.8845386150775241</c:v>
                </c:pt>
                <c:pt idx="51">
                  <c:v>-8.8845386150775241</c:v>
                </c:pt>
                <c:pt idx="52">
                  <c:v>-8.8845386150775241</c:v>
                </c:pt>
                <c:pt idx="53">
                  <c:v>-8.8845386150775241</c:v>
                </c:pt>
                <c:pt idx="54">
                  <c:v>-8.8845386150775241</c:v>
                </c:pt>
                <c:pt idx="55">
                  <c:v>-8.8845386150775241</c:v>
                </c:pt>
                <c:pt idx="56">
                  <c:v>-8.8845386150775241</c:v>
                </c:pt>
                <c:pt idx="57">
                  <c:v>-8.8845386150775241</c:v>
                </c:pt>
                <c:pt idx="58">
                  <c:v>-8.8845386150775241</c:v>
                </c:pt>
                <c:pt idx="59">
                  <c:v>-8.8845386150775241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1'!$Z$4:$Z$63</c:f>
              <c:numCache>
                <c:formatCode>0.00</c:formatCode>
                <c:ptCount val="60"/>
                <c:pt idx="0">
                  <c:v>1.1154613849224764</c:v>
                </c:pt>
                <c:pt idx="1">
                  <c:v>1.1154613849224764</c:v>
                </c:pt>
                <c:pt idx="2">
                  <c:v>1.1154613849224764</c:v>
                </c:pt>
                <c:pt idx="3">
                  <c:v>1.1154613849224764</c:v>
                </c:pt>
                <c:pt idx="4">
                  <c:v>1.1154613849224764</c:v>
                </c:pt>
                <c:pt idx="5">
                  <c:v>1.1154613849224764</c:v>
                </c:pt>
                <c:pt idx="6">
                  <c:v>1.1154613849224764</c:v>
                </c:pt>
                <c:pt idx="7">
                  <c:v>1.1154613849224764</c:v>
                </c:pt>
                <c:pt idx="8">
                  <c:v>1.1154613849224764</c:v>
                </c:pt>
                <c:pt idx="9">
                  <c:v>1.1154613849224764</c:v>
                </c:pt>
                <c:pt idx="10">
                  <c:v>1.1154613849224764</c:v>
                </c:pt>
                <c:pt idx="11">
                  <c:v>1.1154613849224764</c:v>
                </c:pt>
                <c:pt idx="12">
                  <c:v>1.1154613849224764</c:v>
                </c:pt>
                <c:pt idx="13">
                  <c:v>1.1154613849224764</c:v>
                </c:pt>
                <c:pt idx="14">
                  <c:v>1.1154613849224764</c:v>
                </c:pt>
                <c:pt idx="15">
                  <c:v>1.1154613849224764</c:v>
                </c:pt>
                <c:pt idx="16">
                  <c:v>1.1154613849224764</c:v>
                </c:pt>
                <c:pt idx="17">
                  <c:v>1.1154613849224764</c:v>
                </c:pt>
                <c:pt idx="18">
                  <c:v>1.1154613849224764</c:v>
                </c:pt>
                <c:pt idx="19">
                  <c:v>1.1154613849224764</c:v>
                </c:pt>
                <c:pt idx="20">
                  <c:v>1.1154613849224764</c:v>
                </c:pt>
                <c:pt idx="21">
                  <c:v>1.1154613849224764</c:v>
                </c:pt>
                <c:pt idx="22">
                  <c:v>1.1154613849224764</c:v>
                </c:pt>
                <c:pt idx="23">
                  <c:v>1.1154613849224764</c:v>
                </c:pt>
                <c:pt idx="24">
                  <c:v>1.1154613849224764</c:v>
                </c:pt>
                <c:pt idx="25">
                  <c:v>1.1154613849224764</c:v>
                </c:pt>
                <c:pt idx="26">
                  <c:v>1.1154613849224764</c:v>
                </c:pt>
                <c:pt idx="27">
                  <c:v>1.1154613849224764</c:v>
                </c:pt>
                <c:pt idx="28">
                  <c:v>1.1154613849224764</c:v>
                </c:pt>
                <c:pt idx="29">
                  <c:v>1.1154613849224764</c:v>
                </c:pt>
                <c:pt idx="30">
                  <c:v>1.1154613849224764</c:v>
                </c:pt>
                <c:pt idx="31">
                  <c:v>1.1154613849224764</c:v>
                </c:pt>
                <c:pt idx="32">
                  <c:v>1.1154613849224764</c:v>
                </c:pt>
                <c:pt idx="33">
                  <c:v>1.1154613849224764</c:v>
                </c:pt>
                <c:pt idx="34">
                  <c:v>1.1154613849224764</c:v>
                </c:pt>
                <c:pt idx="35">
                  <c:v>1.1154613849224764</c:v>
                </c:pt>
                <c:pt idx="36">
                  <c:v>1.1154613849224764</c:v>
                </c:pt>
                <c:pt idx="37">
                  <c:v>1.1154613849224764</c:v>
                </c:pt>
                <c:pt idx="38">
                  <c:v>1.1154613849224764</c:v>
                </c:pt>
                <c:pt idx="39">
                  <c:v>1.1154613849224764</c:v>
                </c:pt>
                <c:pt idx="40">
                  <c:v>1.1154613849224764</c:v>
                </c:pt>
                <c:pt idx="41">
                  <c:v>1.1154613849224764</c:v>
                </c:pt>
                <c:pt idx="42">
                  <c:v>1.1154613849224764</c:v>
                </c:pt>
                <c:pt idx="43">
                  <c:v>1.1154613849224764</c:v>
                </c:pt>
                <c:pt idx="44">
                  <c:v>1.1154613849224764</c:v>
                </c:pt>
                <c:pt idx="45">
                  <c:v>1.1154613849224764</c:v>
                </c:pt>
                <c:pt idx="46">
                  <c:v>1.1154613849224764</c:v>
                </c:pt>
                <c:pt idx="47">
                  <c:v>1.1154613849224764</c:v>
                </c:pt>
                <c:pt idx="48">
                  <c:v>1.1154613849224764</c:v>
                </c:pt>
                <c:pt idx="49">
                  <c:v>1.1154613849224764</c:v>
                </c:pt>
                <c:pt idx="50">
                  <c:v>1.1154613849224764</c:v>
                </c:pt>
                <c:pt idx="51">
                  <c:v>1.1154613849224764</c:v>
                </c:pt>
                <c:pt idx="52">
                  <c:v>1.1154613849224764</c:v>
                </c:pt>
                <c:pt idx="53">
                  <c:v>1.1154613849224764</c:v>
                </c:pt>
                <c:pt idx="54">
                  <c:v>1.1154613849224764</c:v>
                </c:pt>
                <c:pt idx="55">
                  <c:v>1.1154613849224764</c:v>
                </c:pt>
                <c:pt idx="56">
                  <c:v>1.1154613849224764</c:v>
                </c:pt>
                <c:pt idx="57">
                  <c:v>1.1154613849224764</c:v>
                </c:pt>
                <c:pt idx="58">
                  <c:v>1.1154613849224764</c:v>
                </c:pt>
                <c:pt idx="59">
                  <c:v>1.1154613849224764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</c:dPt>
          <c:dPt>
            <c:idx val="45"/>
            <c:bubble3D val="0"/>
          </c:dPt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1'!$AA$4:$AA$63</c:f>
              <c:numCache>
                <c:formatCode>0.00</c:formatCode>
                <c:ptCount val="60"/>
                <c:pt idx="0">
                  <c:v>-11.777656604160788</c:v>
                </c:pt>
                <c:pt idx="1">
                  <c:v>-11.777656604160788</c:v>
                </c:pt>
                <c:pt idx="2">
                  <c:v>-11.777656604160788</c:v>
                </c:pt>
                <c:pt idx="3">
                  <c:v>-11.777656604160788</c:v>
                </c:pt>
                <c:pt idx="4">
                  <c:v>-11.777656604160788</c:v>
                </c:pt>
                <c:pt idx="5">
                  <c:v>-11.777656604160788</c:v>
                </c:pt>
                <c:pt idx="6">
                  <c:v>-11.777656604160788</c:v>
                </c:pt>
                <c:pt idx="7">
                  <c:v>-11.777656604160788</c:v>
                </c:pt>
                <c:pt idx="8">
                  <c:v>-11.777656604160788</c:v>
                </c:pt>
                <c:pt idx="9">
                  <c:v>-11.777656604160788</c:v>
                </c:pt>
                <c:pt idx="10">
                  <c:v>-11.777656604160788</c:v>
                </c:pt>
                <c:pt idx="11">
                  <c:v>-11.777656604160788</c:v>
                </c:pt>
                <c:pt idx="12">
                  <c:v>-11.777656604160788</c:v>
                </c:pt>
                <c:pt idx="13">
                  <c:v>-11.777656604160788</c:v>
                </c:pt>
                <c:pt idx="14">
                  <c:v>-11.777656604160788</c:v>
                </c:pt>
                <c:pt idx="15">
                  <c:v>-11.777656604160788</c:v>
                </c:pt>
                <c:pt idx="16">
                  <c:v>-11.777656604160788</c:v>
                </c:pt>
                <c:pt idx="17">
                  <c:v>-11.777656604160788</c:v>
                </c:pt>
                <c:pt idx="18">
                  <c:v>-11.777656604160788</c:v>
                </c:pt>
                <c:pt idx="19">
                  <c:v>-11.777656604160788</c:v>
                </c:pt>
                <c:pt idx="20">
                  <c:v>-11.777656604160788</c:v>
                </c:pt>
                <c:pt idx="21">
                  <c:v>-11.777656604160788</c:v>
                </c:pt>
                <c:pt idx="22">
                  <c:v>-11.777656604160788</c:v>
                </c:pt>
                <c:pt idx="23">
                  <c:v>-11.777656604160788</c:v>
                </c:pt>
                <c:pt idx="24">
                  <c:v>-11.777656604160788</c:v>
                </c:pt>
                <c:pt idx="25">
                  <c:v>-11.777656604160788</c:v>
                </c:pt>
                <c:pt idx="26">
                  <c:v>-11.777656604160788</c:v>
                </c:pt>
                <c:pt idx="27">
                  <c:v>-11.777656604160788</c:v>
                </c:pt>
                <c:pt idx="28">
                  <c:v>-11.777656604160788</c:v>
                </c:pt>
                <c:pt idx="29">
                  <c:v>-11.777656604160788</c:v>
                </c:pt>
                <c:pt idx="30">
                  <c:v>-11.777656604160788</c:v>
                </c:pt>
                <c:pt idx="31">
                  <c:v>-11.777656604160788</c:v>
                </c:pt>
                <c:pt idx="32">
                  <c:v>-11.777656604160788</c:v>
                </c:pt>
                <c:pt idx="33">
                  <c:v>-11.777656604160788</c:v>
                </c:pt>
                <c:pt idx="34">
                  <c:v>-11.777656604160788</c:v>
                </c:pt>
                <c:pt idx="35">
                  <c:v>-11.777656604160788</c:v>
                </c:pt>
                <c:pt idx="36">
                  <c:v>-11.777656604160788</c:v>
                </c:pt>
                <c:pt idx="37">
                  <c:v>-11.777656604160788</c:v>
                </c:pt>
                <c:pt idx="38">
                  <c:v>-11.777656604160788</c:v>
                </c:pt>
                <c:pt idx="39">
                  <c:v>-11.777656604160788</c:v>
                </c:pt>
                <c:pt idx="40">
                  <c:v>-11.777656604160788</c:v>
                </c:pt>
                <c:pt idx="41">
                  <c:v>-11.777656604160788</c:v>
                </c:pt>
                <c:pt idx="42">
                  <c:v>-11.777656604160788</c:v>
                </c:pt>
                <c:pt idx="43">
                  <c:v>-11.777656604160788</c:v>
                </c:pt>
                <c:pt idx="44">
                  <c:v>-11.777656604160788</c:v>
                </c:pt>
                <c:pt idx="45">
                  <c:v>-11.777656604160788</c:v>
                </c:pt>
                <c:pt idx="46">
                  <c:v>-11.777656604160788</c:v>
                </c:pt>
                <c:pt idx="47">
                  <c:v>-11.777656604160788</c:v>
                </c:pt>
                <c:pt idx="48">
                  <c:v>-11.777656604160788</c:v>
                </c:pt>
                <c:pt idx="49">
                  <c:v>-11.777656604160788</c:v>
                </c:pt>
                <c:pt idx="50">
                  <c:v>-11.777656604160788</c:v>
                </c:pt>
                <c:pt idx="51">
                  <c:v>-11.777656604160788</c:v>
                </c:pt>
                <c:pt idx="52">
                  <c:v>-11.777656604160788</c:v>
                </c:pt>
                <c:pt idx="53">
                  <c:v>-11.777656604160788</c:v>
                </c:pt>
                <c:pt idx="54">
                  <c:v>-11.777656604160788</c:v>
                </c:pt>
                <c:pt idx="55">
                  <c:v>-11.777656604160788</c:v>
                </c:pt>
                <c:pt idx="56">
                  <c:v>-11.777656604160788</c:v>
                </c:pt>
                <c:pt idx="57">
                  <c:v>-11.777656604160788</c:v>
                </c:pt>
                <c:pt idx="58">
                  <c:v>-11.777656604160788</c:v>
                </c:pt>
                <c:pt idx="59">
                  <c:v>-11.777656604160788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</c:dPt>
          <c:dPt>
            <c:idx val="34"/>
            <c:bubble3D val="0"/>
          </c:dPt>
          <c:dPt>
            <c:idx val="40"/>
            <c:bubble3D val="0"/>
          </c:dPt>
          <c:dPt>
            <c:idx val="45"/>
            <c:bubble3D val="0"/>
          </c:dPt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1'!$AB$4:$AB$63</c:f>
              <c:numCache>
                <c:formatCode>0.00</c:formatCode>
                <c:ptCount val="60"/>
                <c:pt idx="0">
                  <c:v>4.0085793740057394</c:v>
                </c:pt>
                <c:pt idx="1">
                  <c:v>4.0085793740057394</c:v>
                </c:pt>
                <c:pt idx="2">
                  <c:v>4.0085793740057394</c:v>
                </c:pt>
                <c:pt idx="3">
                  <c:v>4.0085793740057394</c:v>
                </c:pt>
                <c:pt idx="4">
                  <c:v>4.0085793740057394</c:v>
                </c:pt>
                <c:pt idx="5">
                  <c:v>4.0085793740057394</c:v>
                </c:pt>
                <c:pt idx="6">
                  <c:v>4.0085793740057394</c:v>
                </c:pt>
                <c:pt idx="7">
                  <c:v>4.0085793740057394</c:v>
                </c:pt>
                <c:pt idx="8">
                  <c:v>4.0085793740057394</c:v>
                </c:pt>
                <c:pt idx="9">
                  <c:v>4.0085793740057394</c:v>
                </c:pt>
                <c:pt idx="10">
                  <c:v>4.0085793740057394</c:v>
                </c:pt>
                <c:pt idx="11">
                  <c:v>4.0085793740057394</c:v>
                </c:pt>
                <c:pt idx="12">
                  <c:v>4.0085793740057394</c:v>
                </c:pt>
                <c:pt idx="13">
                  <c:v>4.0085793740057394</c:v>
                </c:pt>
                <c:pt idx="14">
                  <c:v>4.0085793740057394</c:v>
                </c:pt>
                <c:pt idx="15">
                  <c:v>4.0085793740057394</c:v>
                </c:pt>
                <c:pt idx="16">
                  <c:v>4.0085793740057394</c:v>
                </c:pt>
                <c:pt idx="17">
                  <c:v>4.0085793740057394</c:v>
                </c:pt>
                <c:pt idx="18">
                  <c:v>4.0085793740057394</c:v>
                </c:pt>
                <c:pt idx="19">
                  <c:v>4.0085793740057394</c:v>
                </c:pt>
                <c:pt idx="20">
                  <c:v>4.0085793740057394</c:v>
                </c:pt>
                <c:pt idx="21">
                  <c:v>4.0085793740057394</c:v>
                </c:pt>
                <c:pt idx="22">
                  <c:v>4.0085793740057394</c:v>
                </c:pt>
                <c:pt idx="23">
                  <c:v>4.0085793740057394</c:v>
                </c:pt>
                <c:pt idx="24">
                  <c:v>4.0085793740057394</c:v>
                </c:pt>
                <c:pt idx="25">
                  <c:v>4.0085793740057394</c:v>
                </c:pt>
                <c:pt idx="26">
                  <c:v>4.0085793740057394</c:v>
                </c:pt>
                <c:pt idx="27">
                  <c:v>4.0085793740057394</c:v>
                </c:pt>
                <c:pt idx="28">
                  <c:v>4.0085793740057394</c:v>
                </c:pt>
                <c:pt idx="29">
                  <c:v>4.0085793740057394</c:v>
                </c:pt>
                <c:pt idx="30">
                  <c:v>4.0085793740057394</c:v>
                </c:pt>
                <c:pt idx="31">
                  <c:v>4.0085793740057394</c:v>
                </c:pt>
                <c:pt idx="32">
                  <c:v>4.0085793740057394</c:v>
                </c:pt>
                <c:pt idx="33">
                  <c:v>4.0085793740057394</c:v>
                </c:pt>
                <c:pt idx="34">
                  <c:v>4.0085793740057394</c:v>
                </c:pt>
                <c:pt idx="35">
                  <c:v>4.0085793740057394</c:v>
                </c:pt>
                <c:pt idx="36">
                  <c:v>4.0085793740057394</c:v>
                </c:pt>
                <c:pt idx="37">
                  <c:v>4.0085793740057394</c:v>
                </c:pt>
                <c:pt idx="38">
                  <c:v>4.0085793740057394</c:v>
                </c:pt>
                <c:pt idx="39">
                  <c:v>4.0085793740057394</c:v>
                </c:pt>
                <c:pt idx="40">
                  <c:v>4.0085793740057394</c:v>
                </c:pt>
                <c:pt idx="41">
                  <c:v>4.0085793740057394</c:v>
                </c:pt>
                <c:pt idx="42">
                  <c:v>4.0085793740057394</c:v>
                </c:pt>
                <c:pt idx="43">
                  <c:v>4.0085793740057394</c:v>
                </c:pt>
                <c:pt idx="44">
                  <c:v>4.0085793740057394</c:v>
                </c:pt>
                <c:pt idx="45">
                  <c:v>4.0085793740057394</c:v>
                </c:pt>
                <c:pt idx="46">
                  <c:v>4.0085793740057394</c:v>
                </c:pt>
                <c:pt idx="47">
                  <c:v>4.0085793740057394</c:v>
                </c:pt>
                <c:pt idx="48">
                  <c:v>4.0085793740057394</c:v>
                </c:pt>
                <c:pt idx="49">
                  <c:v>4.0085793740057394</c:v>
                </c:pt>
                <c:pt idx="50">
                  <c:v>4.0085793740057394</c:v>
                </c:pt>
                <c:pt idx="51">
                  <c:v>4.0085793740057394</c:v>
                </c:pt>
                <c:pt idx="52">
                  <c:v>4.0085793740057394</c:v>
                </c:pt>
                <c:pt idx="53">
                  <c:v>4.0085793740057394</c:v>
                </c:pt>
                <c:pt idx="54">
                  <c:v>4.0085793740057394</c:v>
                </c:pt>
                <c:pt idx="55">
                  <c:v>4.0085793740057394</c:v>
                </c:pt>
                <c:pt idx="56">
                  <c:v>4.0085793740057394</c:v>
                </c:pt>
                <c:pt idx="57">
                  <c:v>4.0085793740057394</c:v>
                </c:pt>
                <c:pt idx="58">
                  <c:v>4.0085793740057394</c:v>
                </c:pt>
                <c:pt idx="59">
                  <c:v>4.0085793740057394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78016"/>
        <c:axId val="244078408"/>
      </c:lineChart>
      <c:catAx>
        <c:axId val="24407801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078408"/>
        <c:crossesAt val="-25"/>
        <c:auto val="1"/>
        <c:lblAlgn val="ctr"/>
        <c:lblOffset val="100"/>
        <c:tickLblSkip val="3"/>
        <c:tickMarkSkip val="3"/>
        <c:noMultiLvlLbl val="0"/>
      </c:catAx>
      <c:valAx>
        <c:axId val="244078408"/>
        <c:scaling>
          <c:orientation val="minMax"/>
          <c:min val="-2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07801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Sand Material Mass Percent Difference Results
Class 3 Target Sand Mass = 810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3'!$T$4:$T$63</c:f>
              <c:numCache>
                <c:formatCode>0.00</c:formatCode>
                <c:ptCount val="60"/>
                <c:pt idx="1">
                  <c:v>2.9627435004816679E-2</c:v>
                </c:pt>
                <c:pt idx="3">
                  <c:v>7.9006493346168674E-2</c:v>
                </c:pt>
                <c:pt idx="4">
                  <c:v>0.13082543443918604</c:v>
                </c:pt>
                <c:pt idx="5">
                  <c:v>0.26912915730476666</c:v>
                </c:pt>
                <c:pt idx="6">
                  <c:v>-65.48189497604109</c:v>
                </c:pt>
                <c:pt idx="7">
                  <c:v>-60.192184180623485</c:v>
                </c:pt>
                <c:pt idx="8">
                  <c:v>-62.60401491394849</c:v>
                </c:pt>
                <c:pt idx="9">
                  <c:v>-5.9535573122529666</c:v>
                </c:pt>
                <c:pt idx="10">
                  <c:v>8.7622949808105671E-2</c:v>
                </c:pt>
                <c:pt idx="11">
                  <c:v>-0.132087350475873</c:v>
                </c:pt>
                <c:pt idx="12">
                  <c:v>-3.74523048047122</c:v>
                </c:pt>
                <c:pt idx="13">
                  <c:v>0.15189498252591035</c:v>
                </c:pt>
                <c:pt idx="14">
                  <c:v>1.233973765712125E-3</c:v>
                </c:pt>
                <c:pt idx="15">
                  <c:v>-5.8026840500261793E-2</c:v>
                </c:pt>
                <c:pt idx="16">
                  <c:v>1.2347355813696291E-3</c:v>
                </c:pt>
                <c:pt idx="17">
                  <c:v>-0.24327895575287148</c:v>
                </c:pt>
                <c:pt idx="18">
                  <c:v>0.25687892110852772</c:v>
                </c:pt>
                <c:pt idx="19">
                  <c:v>0.16912953841215539</c:v>
                </c:pt>
                <c:pt idx="20">
                  <c:v>3.5788772198296022E-2</c:v>
                </c:pt>
                <c:pt idx="21">
                  <c:v>0.47392195097870626</c:v>
                </c:pt>
                <c:pt idx="22">
                  <c:v>0.4025486515855034</c:v>
                </c:pt>
                <c:pt idx="23">
                  <c:v>0.23571807624431729</c:v>
                </c:pt>
                <c:pt idx="24">
                  <c:v>-2.8647667049623888</c:v>
                </c:pt>
                <c:pt idx="25">
                  <c:v>0.37041610075317977</c:v>
                </c:pt>
                <c:pt idx="26">
                  <c:v>0.20866516032645221</c:v>
                </c:pt>
                <c:pt idx="27">
                  <c:v>-0.21600938097883468</c:v>
                </c:pt>
                <c:pt idx="28">
                  <c:v>0.23954757612426122</c:v>
                </c:pt>
                <c:pt idx="29">
                  <c:v>2.3453605065981591E-2</c:v>
                </c:pt>
                <c:pt idx="30">
                  <c:v>5.1663250438347355</c:v>
                </c:pt>
                <c:pt idx="31">
                  <c:v>2.6346980097782637</c:v>
                </c:pt>
                <c:pt idx="32">
                  <c:v>8.1251234445980636</c:v>
                </c:pt>
                <c:pt idx="33">
                  <c:v>0.17769880053309603</c:v>
                </c:pt>
                <c:pt idx="34">
                  <c:v>8.5205171583453948E-2</c:v>
                </c:pt>
                <c:pt idx="35">
                  <c:v>-0.11479639070272506</c:v>
                </c:pt>
                <c:pt idx="48">
                  <c:v>-4.3757328889711751</c:v>
                </c:pt>
                <c:pt idx="49">
                  <c:v>-16.347649979006647</c:v>
                </c:pt>
                <c:pt idx="50">
                  <c:v>-4.91592800177773</c:v>
                </c:pt>
                <c:pt idx="54">
                  <c:v>-0.3470806931732674</c:v>
                </c:pt>
                <c:pt idx="55">
                  <c:v>0.13832625234660728</c:v>
                </c:pt>
                <c:pt idx="56">
                  <c:v>2.9623778019158931E-2</c:v>
                </c:pt>
                <c:pt idx="57">
                  <c:v>0.26417796212626604</c:v>
                </c:pt>
                <c:pt idx="58">
                  <c:v>1.2441065389647228</c:v>
                </c:pt>
                <c:pt idx="59">
                  <c:v>0.18765895454208323</c:v>
                </c:pt>
              </c:numCache>
            </c:numRef>
          </c:val>
          <c:smooth val="0"/>
        </c:ser>
        <c:ser>
          <c:idx val="1"/>
          <c:order val="1"/>
          <c:tx>
            <c:v>Median (0.08%)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3'!$AC$4:$AC$63</c:f>
              <c:numCache>
                <c:formatCode>0.00</c:formatCode>
                <c:ptCount val="60"/>
                <c:pt idx="0">
                  <c:v>7.9006493346168674E-2</c:v>
                </c:pt>
                <c:pt idx="1">
                  <c:v>7.9006493346168674E-2</c:v>
                </c:pt>
                <c:pt idx="2">
                  <c:v>7.9006493346168674E-2</c:v>
                </c:pt>
                <c:pt idx="3">
                  <c:v>7.9006493346168674E-2</c:v>
                </c:pt>
                <c:pt idx="4">
                  <c:v>7.9006493346168674E-2</c:v>
                </c:pt>
                <c:pt idx="5">
                  <c:v>7.9006493346168674E-2</c:v>
                </c:pt>
                <c:pt idx="6">
                  <c:v>7.9006493346168674E-2</c:v>
                </c:pt>
                <c:pt idx="7">
                  <c:v>7.9006493346168674E-2</c:v>
                </c:pt>
                <c:pt idx="8">
                  <c:v>7.9006493346168674E-2</c:v>
                </c:pt>
                <c:pt idx="9">
                  <c:v>7.9006493346168674E-2</c:v>
                </c:pt>
                <c:pt idx="10">
                  <c:v>7.9006493346168674E-2</c:v>
                </c:pt>
                <c:pt idx="11">
                  <c:v>7.9006493346168674E-2</c:v>
                </c:pt>
                <c:pt idx="12">
                  <c:v>7.9006493346168674E-2</c:v>
                </c:pt>
                <c:pt idx="13">
                  <c:v>7.9006493346168674E-2</c:v>
                </c:pt>
                <c:pt idx="14">
                  <c:v>7.9006493346168674E-2</c:v>
                </c:pt>
                <c:pt idx="15">
                  <c:v>7.9006493346168674E-2</c:v>
                </c:pt>
                <c:pt idx="16">
                  <c:v>7.9006493346168674E-2</c:v>
                </c:pt>
                <c:pt idx="17">
                  <c:v>7.9006493346168674E-2</c:v>
                </c:pt>
                <c:pt idx="18">
                  <c:v>7.9006493346168674E-2</c:v>
                </c:pt>
                <c:pt idx="19">
                  <c:v>7.9006493346168674E-2</c:v>
                </c:pt>
                <c:pt idx="20">
                  <c:v>7.9006493346168674E-2</c:v>
                </c:pt>
                <c:pt idx="21">
                  <c:v>7.9006493346168674E-2</c:v>
                </c:pt>
                <c:pt idx="22">
                  <c:v>7.9006493346168674E-2</c:v>
                </c:pt>
                <c:pt idx="23">
                  <c:v>7.9006493346168674E-2</c:v>
                </c:pt>
                <c:pt idx="24">
                  <c:v>7.9006493346168674E-2</c:v>
                </c:pt>
                <c:pt idx="25">
                  <c:v>7.9006493346168674E-2</c:v>
                </c:pt>
                <c:pt idx="26">
                  <c:v>7.9006493346168674E-2</c:v>
                </c:pt>
                <c:pt idx="27">
                  <c:v>7.9006493346168674E-2</c:v>
                </c:pt>
                <c:pt idx="28">
                  <c:v>7.9006493346168674E-2</c:v>
                </c:pt>
                <c:pt idx="29">
                  <c:v>7.9006493346168674E-2</c:v>
                </c:pt>
                <c:pt idx="30">
                  <c:v>7.9006493346168674E-2</c:v>
                </c:pt>
                <c:pt idx="31">
                  <c:v>7.9006493346168674E-2</c:v>
                </c:pt>
                <c:pt idx="32">
                  <c:v>7.9006493346168674E-2</c:v>
                </c:pt>
                <c:pt idx="33">
                  <c:v>7.9006493346168674E-2</c:v>
                </c:pt>
                <c:pt idx="34">
                  <c:v>7.9006493346168674E-2</c:v>
                </c:pt>
                <c:pt idx="35">
                  <c:v>7.9006493346168674E-2</c:v>
                </c:pt>
                <c:pt idx="36">
                  <c:v>7.9006493346168674E-2</c:v>
                </c:pt>
                <c:pt idx="37">
                  <c:v>7.9006493346168674E-2</c:v>
                </c:pt>
                <c:pt idx="38">
                  <c:v>7.9006493346168674E-2</c:v>
                </c:pt>
                <c:pt idx="39">
                  <c:v>7.9006493346168674E-2</c:v>
                </c:pt>
                <c:pt idx="40">
                  <c:v>7.9006493346168674E-2</c:v>
                </c:pt>
                <c:pt idx="41">
                  <c:v>7.9006493346168674E-2</c:v>
                </c:pt>
                <c:pt idx="42">
                  <c:v>7.9006493346168674E-2</c:v>
                </c:pt>
                <c:pt idx="43">
                  <c:v>7.9006493346168674E-2</c:v>
                </c:pt>
                <c:pt idx="44">
                  <c:v>7.9006493346168674E-2</c:v>
                </c:pt>
                <c:pt idx="45">
                  <c:v>7.9006493346168674E-2</c:v>
                </c:pt>
                <c:pt idx="46">
                  <c:v>7.9006493346168674E-2</c:v>
                </c:pt>
                <c:pt idx="47">
                  <c:v>7.9006493346168674E-2</c:v>
                </c:pt>
                <c:pt idx="48">
                  <c:v>7.9006493346168674E-2</c:v>
                </c:pt>
                <c:pt idx="49">
                  <c:v>7.9006493346168674E-2</c:v>
                </c:pt>
                <c:pt idx="50">
                  <c:v>7.9006493346168674E-2</c:v>
                </c:pt>
                <c:pt idx="51">
                  <c:v>7.9006493346168674E-2</c:v>
                </c:pt>
                <c:pt idx="52">
                  <c:v>7.9006493346168674E-2</c:v>
                </c:pt>
                <c:pt idx="53">
                  <c:v>7.9006493346168674E-2</c:v>
                </c:pt>
                <c:pt idx="54">
                  <c:v>7.9006493346168674E-2</c:v>
                </c:pt>
                <c:pt idx="55">
                  <c:v>7.9006493346168674E-2</c:v>
                </c:pt>
                <c:pt idx="56">
                  <c:v>7.9006493346168674E-2</c:v>
                </c:pt>
                <c:pt idx="57">
                  <c:v>7.9006493346168674E-2</c:v>
                </c:pt>
                <c:pt idx="58">
                  <c:v>7.9006493346168674E-2</c:v>
                </c:pt>
                <c:pt idx="59">
                  <c:v>7.9006493346168674E-2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3'!$AD$4:$AD$63</c:f>
              <c:numCache>
                <c:formatCode>0.00</c:formatCode>
                <c:ptCount val="60"/>
                <c:pt idx="0">
                  <c:v>-4.9209935066538311</c:v>
                </c:pt>
                <c:pt idx="1">
                  <c:v>-4.9209935066538311</c:v>
                </c:pt>
                <c:pt idx="2">
                  <c:v>-4.9209935066538311</c:v>
                </c:pt>
                <c:pt idx="3">
                  <c:v>-4.9209935066538311</c:v>
                </c:pt>
                <c:pt idx="4">
                  <c:v>-4.9209935066538311</c:v>
                </c:pt>
                <c:pt idx="5">
                  <c:v>-4.9209935066538311</c:v>
                </c:pt>
                <c:pt idx="6">
                  <c:v>-4.9209935066538311</c:v>
                </c:pt>
                <c:pt idx="7">
                  <c:v>-4.9209935066538311</c:v>
                </c:pt>
                <c:pt idx="8">
                  <c:v>-4.9209935066538311</c:v>
                </c:pt>
                <c:pt idx="9">
                  <c:v>-4.9209935066538311</c:v>
                </c:pt>
                <c:pt idx="10">
                  <c:v>-4.9209935066538311</c:v>
                </c:pt>
                <c:pt idx="11">
                  <c:v>-4.9209935066538311</c:v>
                </c:pt>
                <c:pt idx="12">
                  <c:v>-4.9209935066538311</c:v>
                </c:pt>
                <c:pt idx="13">
                  <c:v>-4.9209935066538311</c:v>
                </c:pt>
                <c:pt idx="14">
                  <c:v>-4.9209935066538311</c:v>
                </c:pt>
                <c:pt idx="15">
                  <c:v>-4.9209935066538311</c:v>
                </c:pt>
                <c:pt idx="16">
                  <c:v>-4.9209935066538311</c:v>
                </c:pt>
                <c:pt idx="17">
                  <c:v>-4.9209935066538311</c:v>
                </c:pt>
                <c:pt idx="18">
                  <c:v>-4.9209935066538311</c:v>
                </c:pt>
                <c:pt idx="19">
                  <c:v>-4.9209935066538311</c:v>
                </c:pt>
                <c:pt idx="20">
                  <c:v>-4.9209935066538311</c:v>
                </c:pt>
                <c:pt idx="21">
                  <c:v>-4.9209935066538311</c:v>
                </c:pt>
                <c:pt idx="22">
                  <c:v>-4.9209935066538311</c:v>
                </c:pt>
                <c:pt idx="23">
                  <c:v>-4.9209935066538311</c:v>
                </c:pt>
                <c:pt idx="24">
                  <c:v>-4.9209935066538311</c:v>
                </c:pt>
                <c:pt idx="25">
                  <c:v>-4.9209935066538311</c:v>
                </c:pt>
                <c:pt idx="26">
                  <c:v>-4.9209935066538311</c:v>
                </c:pt>
                <c:pt idx="27">
                  <c:v>-4.9209935066538311</c:v>
                </c:pt>
                <c:pt idx="28">
                  <c:v>-4.9209935066538311</c:v>
                </c:pt>
                <c:pt idx="29">
                  <c:v>-4.9209935066538311</c:v>
                </c:pt>
                <c:pt idx="30">
                  <c:v>-4.9209935066538311</c:v>
                </c:pt>
                <c:pt idx="31">
                  <c:v>-4.9209935066538311</c:v>
                </c:pt>
                <c:pt idx="32">
                  <c:v>-4.9209935066538311</c:v>
                </c:pt>
                <c:pt idx="33">
                  <c:v>-4.9209935066538311</c:v>
                </c:pt>
                <c:pt idx="34">
                  <c:v>-4.9209935066538311</c:v>
                </c:pt>
                <c:pt idx="35">
                  <c:v>-4.9209935066538311</c:v>
                </c:pt>
                <c:pt idx="36">
                  <c:v>-4.9209935066538311</c:v>
                </c:pt>
                <c:pt idx="37">
                  <c:v>-4.9209935066538311</c:v>
                </c:pt>
                <c:pt idx="38">
                  <c:v>-4.9209935066538311</c:v>
                </c:pt>
                <c:pt idx="39">
                  <c:v>-4.9209935066538311</c:v>
                </c:pt>
                <c:pt idx="40">
                  <c:v>-4.9209935066538311</c:v>
                </c:pt>
                <c:pt idx="41">
                  <c:v>-4.9209935066538311</c:v>
                </c:pt>
                <c:pt idx="42">
                  <c:v>-4.9209935066538311</c:v>
                </c:pt>
                <c:pt idx="43">
                  <c:v>-4.9209935066538311</c:v>
                </c:pt>
                <c:pt idx="44">
                  <c:v>-4.9209935066538311</c:v>
                </c:pt>
                <c:pt idx="45">
                  <c:v>-4.9209935066538311</c:v>
                </c:pt>
                <c:pt idx="46">
                  <c:v>-4.9209935066538311</c:v>
                </c:pt>
                <c:pt idx="47">
                  <c:v>-4.9209935066538311</c:v>
                </c:pt>
                <c:pt idx="48">
                  <c:v>-4.9209935066538311</c:v>
                </c:pt>
                <c:pt idx="49">
                  <c:v>-4.9209935066538311</c:v>
                </c:pt>
                <c:pt idx="50">
                  <c:v>-4.9209935066538311</c:v>
                </c:pt>
                <c:pt idx="51">
                  <c:v>-4.9209935066538311</c:v>
                </c:pt>
                <c:pt idx="52">
                  <c:v>-4.9209935066538311</c:v>
                </c:pt>
                <c:pt idx="53">
                  <c:v>-4.9209935066538311</c:v>
                </c:pt>
                <c:pt idx="54">
                  <c:v>-4.9209935066538311</c:v>
                </c:pt>
                <c:pt idx="55">
                  <c:v>-4.9209935066538311</c:v>
                </c:pt>
                <c:pt idx="56">
                  <c:v>-4.9209935066538311</c:v>
                </c:pt>
                <c:pt idx="57">
                  <c:v>-4.9209935066538311</c:v>
                </c:pt>
                <c:pt idx="58">
                  <c:v>-4.9209935066538311</c:v>
                </c:pt>
                <c:pt idx="59">
                  <c:v>-4.9209935066538311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3'!$AE$4:$AE$63</c:f>
              <c:numCache>
                <c:formatCode>0.00</c:formatCode>
                <c:ptCount val="60"/>
                <c:pt idx="0">
                  <c:v>5.0790064933461689</c:v>
                </c:pt>
                <c:pt idx="1">
                  <c:v>5.0790064933461689</c:v>
                </c:pt>
                <c:pt idx="2">
                  <c:v>5.0790064933461689</c:v>
                </c:pt>
                <c:pt idx="3">
                  <c:v>5.0790064933461689</c:v>
                </c:pt>
                <c:pt idx="4">
                  <c:v>5.0790064933461689</c:v>
                </c:pt>
                <c:pt idx="5">
                  <c:v>5.0790064933461689</c:v>
                </c:pt>
                <c:pt idx="6">
                  <c:v>5.0790064933461689</c:v>
                </c:pt>
                <c:pt idx="7">
                  <c:v>5.0790064933461689</c:v>
                </c:pt>
                <c:pt idx="8">
                  <c:v>5.0790064933461689</c:v>
                </c:pt>
                <c:pt idx="9">
                  <c:v>5.0790064933461689</c:v>
                </c:pt>
                <c:pt idx="10">
                  <c:v>5.0790064933461689</c:v>
                </c:pt>
                <c:pt idx="11">
                  <c:v>5.0790064933461689</c:v>
                </c:pt>
                <c:pt idx="12">
                  <c:v>5.0790064933461689</c:v>
                </c:pt>
                <c:pt idx="13">
                  <c:v>5.0790064933461689</c:v>
                </c:pt>
                <c:pt idx="14">
                  <c:v>5.0790064933461689</c:v>
                </c:pt>
                <c:pt idx="15">
                  <c:v>5.0790064933461689</c:v>
                </c:pt>
                <c:pt idx="16">
                  <c:v>5.0790064933461689</c:v>
                </c:pt>
                <c:pt idx="17">
                  <c:v>5.0790064933461689</c:v>
                </c:pt>
                <c:pt idx="18">
                  <c:v>5.0790064933461689</c:v>
                </c:pt>
                <c:pt idx="19">
                  <c:v>5.0790064933461689</c:v>
                </c:pt>
                <c:pt idx="20">
                  <c:v>5.0790064933461689</c:v>
                </c:pt>
                <c:pt idx="21">
                  <c:v>5.0790064933461689</c:v>
                </c:pt>
                <c:pt idx="22">
                  <c:v>5.0790064933461689</c:v>
                </c:pt>
                <c:pt idx="23">
                  <c:v>5.0790064933461689</c:v>
                </c:pt>
                <c:pt idx="24">
                  <c:v>5.0790064933461689</c:v>
                </c:pt>
                <c:pt idx="25">
                  <c:v>5.0790064933461689</c:v>
                </c:pt>
                <c:pt idx="26">
                  <c:v>5.0790064933461689</c:v>
                </c:pt>
                <c:pt idx="27">
                  <c:v>5.0790064933461689</c:v>
                </c:pt>
                <c:pt idx="28">
                  <c:v>5.0790064933461689</c:v>
                </c:pt>
                <c:pt idx="29">
                  <c:v>5.0790064933461689</c:v>
                </c:pt>
                <c:pt idx="30">
                  <c:v>5.0790064933461689</c:v>
                </c:pt>
                <c:pt idx="31">
                  <c:v>5.0790064933461689</c:v>
                </c:pt>
                <c:pt idx="32">
                  <c:v>5.0790064933461689</c:v>
                </c:pt>
                <c:pt idx="33">
                  <c:v>5.0790064933461689</c:v>
                </c:pt>
                <c:pt idx="34">
                  <c:v>5.0790064933461689</c:v>
                </c:pt>
                <c:pt idx="35">
                  <c:v>5.0790064933461689</c:v>
                </c:pt>
                <c:pt idx="36">
                  <c:v>5.0790064933461689</c:v>
                </c:pt>
                <c:pt idx="37">
                  <c:v>5.0790064933461689</c:v>
                </c:pt>
                <c:pt idx="38">
                  <c:v>5.0790064933461689</c:v>
                </c:pt>
                <c:pt idx="39">
                  <c:v>5.0790064933461689</c:v>
                </c:pt>
                <c:pt idx="40">
                  <c:v>5.0790064933461689</c:v>
                </c:pt>
                <c:pt idx="41">
                  <c:v>5.0790064933461689</c:v>
                </c:pt>
                <c:pt idx="42">
                  <c:v>5.0790064933461689</c:v>
                </c:pt>
                <c:pt idx="43">
                  <c:v>5.0790064933461689</c:v>
                </c:pt>
                <c:pt idx="44">
                  <c:v>5.0790064933461689</c:v>
                </c:pt>
                <c:pt idx="45">
                  <c:v>5.0790064933461689</c:v>
                </c:pt>
                <c:pt idx="46">
                  <c:v>5.0790064933461689</c:v>
                </c:pt>
                <c:pt idx="47">
                  <c:v>5.0790064933461689</c:v>
                </c:pt>
                <c:pt idx="48">
                  <c:v>5.0790064933461689</c:v>
                </c:pt>
                <c:pt idx="49">
                  <c:v>5.0790064933461689</c:v>
                </c:pt>
                <c:pt idx="50">
                  <c:v>5.0790064933461689</c:v>
                </c:pt>
                <c:pt idx="51">
                  <c:v>5.0790064933461689</c:v>
                </c:pt>
                <c:pt idx="52">
                  <c:v>5.0790064933461689</c:v>
                </c:pt>
                <c:pt idx="53">
                  <c:v>5.0790064933461689</c:v>
                </c:pt>
                <c:pt idx="54">
                  <c:v>5.0790064933461689</c:v>
                </c:pt>
                <c:pt idx="55">
                  <c:v>5.0790064933461689</c:v>
                </c:pt>
                <c:pt idx="56">
                  <c:v>5.0790064933461689</c:v>
                </c:pt>
                <c:pt idx="57">
                  <c:v>5.0790064933461689</c:v>
                </c:pt>
                <c:pt idx="58">
                  <c:v>5.0790064933461689</c:v>
                </c:pt>
                <c:pt idx="59">
                  <c:v>5.0790064933461689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3'!$AF$4:$AF$63</c:f>
              <c:numCache>
                <c:formatCode>0.00</c:formatCode>
                <c:ptCount val="60"/>
                <c:pt idx="0">
                  <c:v>-0.96015657829981138</c:v>
                </c:pt>
                <c:pt idx="1">
                  <c:v>-0.96015657829981138</c:v>
                </c:pt>
                <c:pt idx="2">
                  <c:v>-0.96015657829981138</c:v>
                </c:pt>
                <c:pt idx="3">
                  <c:v>-0.96015657829981138</c:v>
                </c:pt>
                <c:pt idx="4">
                  <c:v>-0.96015657829981138</c:v>
                </c:pt>
                <c:pt idx="5">
                  <c:v>-0.96015657829981138</c:v>
                </c:pt>
                <c:pt idx="6">
                  <c:v>-0.96015657829981138</c:v>
                </c:pt>
                <c:pt idx="7">
                  <c:v>-0.96015657829981138</c:v>
                </c:pt>
                <c:pt idx="8">
                  <c:v>-0.96015657829981138</c:v>
                </c:pt>
                <c:pt idx="9">
                  <c:v>-0.96015657829981138</c:v>
                </c:pt>
                <c:pt idx="10">
                  <c:v>-0.96015657829981138</c:v>
                </c:pt>
                <c:pt idx="11">
                  <c:v>-0.96015657829981138</c:v>
                </c:pt>
                <c:pt idx="12">
                  <c:v>-0.96015657829981138</c:v>
                </c:pt>
                <c:pt idx="13">
                  <c:v>-0.96015657829981138</c:v>
                </c:pt>
                <c:pt idx="14">
                  <c:v>-0.96015657829981138</c:v>
                </c:pt>
                <c:pt idx="15">
                  <c:v>-0.96015657829981138</c:v>
                </c:pt>
                <c:pt idx="16">
                  <c:v>-0.96015657829981138</c:v>
                </c:pt>
                <c:pt idx="17">
                  <c:v>-0.96015657829981138</c:v>
                </c:pt>
                <c:pt idx="18">
                  <c:v>-0.96015657829981138</c:v>
                </c:pt>
                <c:pt idx="19">
                  <c:v>-0.96015657829981138</c:v>
                </c:pt>
                <c:pt idx="20">
                  <c:v>-0.96015657829981138</c:v>
                </c:pt>
                <c:pt idx="21">
                  <c:v>-0.96015657829981138</c:v>
                </c:pt>
                <c:pt idx="22">
                  <c:v>-0.96015657829981138</c:v>
                </c:pt>
                <c:pt idx="23">
                  <c:v>-0.96015657829981138</c:v>
                </c:pt>
                <c:pt idx="24">
                  <c:v>-0.96015657829981138</c:v>
                </c:pt>
                <c:pt idx="25">
                  <c:v>-0.96015657829981138</c:v>
                </c:pt>
                <c:pt idx="26">
                  <c:v>-0.96015657829981138</c:v>
                </c:pt>
                <c:pt idx="27">
                  <c:v>-0.96015657829981138</c:v>
                </c:pt>
                <c:pt idx="28">
                  <c:v>-0.96015657829981138</c:v>
                </c:pt>
                <c:pt idx="29">
                  <c:v>-0.96015657829981138</c:v>
                </c:pt>
                <c:pt idx="30">
                  <c:v>-0.96015657829981138</c:v>
                </c:pt>
                <c:pt idx="31">
                  <c:v>-0.96015657829981138</c:v>
                </c:pt>
                <c:pt idx="32">
                  <c:v>-0.96015657829981138</c:v>
                </c:pt>
                <c:pt idx="33">
                  <c:v>-0.96015657829981138</c:v>
                </c:pt>
                <c:pt idx="34">
                  <c:v>-0.96015657829981138</c:v>
                </c:pt>
                <c:pt idx="35">
                  <c:v>-0.96015657829981138</c:v>
                </c:pt>
                <c:pt idx="36">
                  <c:v>-0.96015657829981138</c:v>
                </c:pt>
                <c:pt idx="37">
                  <c:v>-0.96015657829981138</c:v>
                </c:pt>
                <c:pt idx="38">
                  <c:v>-0.96015657829981138</c:v>
                </c:pt>
                <c:pt idx="39">
                  <c:v>-0.96015657829981138</c:v>
                </c:pt>
                <c:pt idx="40">
                  <c:v>-0.96015657829981138</c:v>
                </c:pt>
                <c:pt idx="41">
                  <c:v>-0.96015657829981138</c:v>
                </c:pt>
                <c:pt idx="42">
                  <c:v>-0.96015657829981138</c:v>
                </c:pt>
                <c:pt idx="43">
                  <c:v>-0.96015657829981138</c:v>
                </c:pt>
                <c:pt idx="44">
                  <c:v>-0.96015657829981138</c:v>
                </c:pt>
                <c:pt idx="45">
                  <c:v>-0.96015657829981138</c:v>
                </c:pt>
                <c:pt idx="46">
                  <c:v>-0.96015657829981138</c:v>
                </c:pt>
                <c:pt idx="47">
                  <c:v>-0.96015657829981138</c:v>
                </c:pt>
                <c:pt idx="48">
                  <c:v>-0.96015657829981138</c:v>
                </c:pt>
                <c:pt idx="49">
                  <c:v>-0.96015657829981138</c:v>
                </c:pt>
                <c:pt idx="50">
                  <c:v>-0.96015657829981138</c:v>
                </c:pt>
                <c:pt idx="51">
                  <c:v>-0.96015657829981138</c:v>
                </c:pt>
                <c:pt idx="52">
                  <c:v>-0.96015657829981138</c:v>
                </c:pt>
                <c:pt idx="53">
                  <c:v>-0.96015657829981138</c:v>
                </c:pt>
                <c:pt idx="54">
                  <c:v>-0.96015657829981138</c:v>
                </c:pt>
                <c:pt idx="55">
                  <c:v>-0.96015657829981138</c:v>
                </c:pt>
                <c:pt idx="56">
                  <c:v>-0.96015657829981138</c:v>
                </c:pt>
                <c:pt idx="57">
                  <c:v>-0.96015657829981138</c:v>
                </c:pt>
                <c:pt idx="58">
                  <c:v>-0.96015657829981138</c:v>
                </c:pt>
                <c:pt idx="59">
                  <c:v>-0.96015657829981138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3'!$AG$4:$AG$63</c:f>
              <c:numCache>
                <c:formatCode>0.00</c:formatCode>
                <c:ptCount val="60"/>
                <c:pt idx="0">
                  <c:v>1.1181695649921488</c:v>
                </c:pt>
                <c:pt idx="1">
                  <c:v>1.1181695649921488</c:v>
                </c:pt>
                <c:pt idx="2">
                  <c:v>1.1181695649921488</c:v>
                </c:pt>
                <c:pt idx="3">
                  <c:v>1.1181695649921488</c:v>
                </c:pt>
                <c:pt idx="4">
                  <c:v>1.1181695649921488</c:v>
                </c:pt>
                <c:pt idx="5">
                  <c:v>1.1181695649921488</c:v>
                </c:pt>
                <c:pt idx="6">
                  <c:v>1.1181695649921488</c:v>
                </c:pt>
                <c:pt idx="7">
                  <c:v>1.1181695649921488</c:v>
                </c:pt>
                <c:pt idx="8">
                  <c:v>1.1181695649921488</c:v>
                </c:pt>
                <c:pt idx="9">
                  <c:v>1.1181695649921488</c:v>
                </c:pt>
                <c:pt idx="10">
                  <c:v>1.1181695649921488</c:v>
                </c:pt>
                <c:pt idx="11">
                  <c:v>1.1181695649921488</c:v>
                </c:pt>
                <c:pt idx="12">
                  <c:v>1.1181695649921488</c:v>
                </c:pt>
                <c:pt idx="13">
                  <c:v>1.1181695649921488</c:v>
                </c:pt>
                <c:pt idx="14">
                  <c:v>1.1181695649921488</c:v>
                </c:pt>
                <c:pt idx="15">
                  <c:v>1.1181695649921488</c:v>
                </c:pt>
                <c:pt idx="16">
                  <c:v>1.1181695649921488</c:v>
                </c:pt>
                <c:pt idx="17">
                  <c:v>1.1181695649921488</c:v>
                </c:pt>
                <c:pt idx="18">
                  <c:v>1.1181695649921488</c:v>
                </c:pt>
                <c:pt idx="19">
                  <c:v>1.1181695649921488</c:v>
                </c:pt>
                <c:pt idx="20">
                  <c:v>1.1181695649921488</c:v>
                </c:pt>
                <c:pt idx="21">
                  <c:v>1.1181695649921488</c:v>
                </c:pt>
                <c:pt idx="22">
                  <c:v>1.1181695649921488</c:v>
                </c:pt>
                <c:pt idx="23">
                  <c:v>1.1181695649921488</c:v>
                </c:pt>
                <c:pt idx="24">
                  <c:v>1.1181695649921488</c:v>
                </c:pt>
                <c:pt idx="25">
                  <c:v>1.1181695649921488</c:v>
                </c:pt>
                <c:pt idx="26">
                  <c:v>1.1181695649921488</c:v>
                </c:pt>
                <c:pt idx="27">
                  <c:v>1.1181695649921488</c:v>
                </c:pt>
                <c:pt idx="28">
                  <c:v>1.1181695649921488</c:v>
                </c:pt>
                <c:pt idx="29">
                  <c:v>1.1181695649921488</c:v>
                </c:pt>
                <c:pt idx="30">
                  <c:v>1.1181695649921488</c:v>
                </c:pt>
                <c:pt idx="31">
                  <c:v>1.1181695649921488</c:v>
                </c:pt>
                <c:pt idx="32">
                  <c:v>1.1181695649921488</c:v>
                </c:pt>
                <c:pt idx="33">
                  <c:v>1.1181695649921488</c:v>
                </c:pt>
                <c:pt idx="34">
                  <c:v>1.1181695649921488</c:v>
                </c:pt>
                <c:pt idx="35">
                  <c:v>1.1181695649921488</c:v>
                </c:pt>
                <c:pt idx="36">
                  <c:v>1.1181695649921488</c:v>
                </c:pt>
                <c:pt idx="37">
                  <c:v>1.1181695649921488</c:v>
                </c:pt>
                <c:pt idx="38">
                  <c:v>1.1181695649921488</c:v>
                </c:pt>
                <c:pt idx="39">
                  <c:v>1.1181695649921488</c:v>
                </c:pt>
                <c:pt idx="40">
                  <c:v>1.1181695649921488</c:v>
                </c:pt>
                <c:pt idx="41">
                  <c:v>1.1181695649921488</c:v>
                </c:pt>
                <c:pt idx="42">
                  <c:v>1.1181695649921488</c:v>
                </c:pt>
                <c:pt idx="43">
                  <c:v>1.1181695649921488</c:v>
                </c:pt>
                <c:pt idx="44">
                  <c:v>1.1181695649921488</c:v>
                </c:pt>
                <c:pt idx="45">
                  <c:v>1.1181695649921488</c:v>
                </c:pt>
                <c:pt idx="46">
                  <c:v>1.1181695649921488</c:v>
                </c:pt>
                <c:pt idx="47">
                  <c:v>1.1181695649921488</c:v>
                </c:pt>
                <c:pt idx="48">
                  <c:v>1.1181695649921488</c:v>
                </c:pt>
                <c:pt idx="49">
                  <c:v>1.1181695649921488</c:v>
                </c:pt>
                <c:pt idx="50">
                  <c:v>1.1181695649921488</c:v>
                </c:pt>
                <c:pt idx="51">
                  <c:v>1.1181695649921488</c:v>
                </c:pt>
                <c:pt idx="52">
                  <c:v>1.1181695649921488</c:v>
                </c:pt>
                <c:pt idx="53">
                  <c:v>1.1181695649921488</c:v>
                </c:pt>
                <c:pt idx="54">
                  <c:v>1.1181695649921488</c:v>
                </c:pt>
                <c:pt idx="55">
                  <c:v>1.1181695649921488</c:v>
                </c:pt>
                <c:pt idx="56">
                  <c:v>1.1181695649921488</c:v>
                </c:pt>
                <c:pt idx="57">
                  <c:v>1.1181695649921488</c:v>
                </c:pt>
                <c:pt idx="58">
                  <c:v>1.1181695649921488</c:v>
                </c:pt>
                <c:pt idx="59">
                  <c:v>1.1181695649921488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31312"/>
        <c:axId val="248531704"/>
      </c:lineChart>
      <c:catAx>
        <c:axId val="2485313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531704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48531704"/>
        <c:scaling>
          <c:orientation val="minMax"/>
          <c:max val="15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531312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Sediment Mass Percent Difference Results
Class 3 Target Sediment Mass = 4860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7618270799347471"/>
          <c:w val="0.87014428412874589"/>
          <c:h val="0.58564437194127239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3'!$U$4:$U$63</c:f>
              <c:numCache>
                <c:formatCode>0.00</c:formatCode>
                <c:ptCount val="60"/>
                <c:pt idx="0">
                  <c:v>-0.56917562133976485</c:v>
                </c:pt>
                <c:pt idx="1">
                  <c:v>-0.65336888186696107</c:v>
                </c:pt>
                <c:pt idx="2">
                  <c:v>-0.55904544584748606</c:v>
                </c:pt>
                <c:pt idx="3">
                  <c:v>-0.23475385821360129</c:v>
                </c:pt>
                <c:pt idx="4">
                  <c:v>-0.39437384665707798</c:v>
                </c:pt>
                <c:pt idx="5">
                  <c:v>-0.64906343540739142</c:v>
                </c:pt>
                <c:pt idx="6">
                  <c:v>-4.1463409616021449</c:v>
                </c:pt>
                <c:pt idx="7">
                  <c:v>-3.8683537427284294</c:v>
                </c:pt>
                <c:pt idx="8">
                  <c:v>-2.6141168482454176</c:v>
                </c:pt>
                <c:pt idx="9">
                  <c:v>-0.97021451720768026</c:v>
                </c:pt>
                <c:pt idx="10">
                  <c:v>-0.61199510403916646</c:v>
                </c:pt>
                <c:pt idx="11">
                  <c:v>-0.76083020607017815</c:v>
                </c:pt>
                <c:pt idx="12">
                  <c:v>-4.6708858675971863</c:v>
                </c:pt>
                <c:pt idx="13">
                  <c:v>-2.6598382327826551</c:v>
                </c:pt>
                <c:pt idx="14">
                  <c:v>-2.5425820784991484</c:v>
                </c:pt>
                <c:pt idx="15">
                  <c:v>0.34584990402203147</c:v>
                </c:pt>
                <c:pt idx="16">
                  <c:v>0.63041894878051785</c:v>
                </c:pt>
                <c:pt idx="17">
                  <c:v>0.64830188523964205</c:v>
                </c:pt>
                <c:pt idx="18">
                  <c:v>-1.3460019093392945</c:v>
                </c:pt>
                <c:pt idx="19">
                  <c:v>-0.54209741295069191</c:v>
                </c:pt>
                <c:pt idx="20">
                  <c:v>-0.4375939942435989</c:v>
                </c:pt>
                <c:pt idx="21">
                  <c:v>-1.1383532248540909</c:v>
                </c:pt>
                <c:pt idx="22">
                  <c:v>-0.94892823781639846</c:v>
                </c:pt>
                <c:pt idx="23">
                  <c:v>-1.4493349928510471</c:v>
                </c:pt>
                <c:pt idx="24">
                  <c:v>-0.24568710080990447</c:v>
                </c:pt>
                <c:pt idx="25">
                  <c:v>0.13517600656745457</c:v>
                </c:pt>
                <c:pt idx="26">
                  <c:v>0.59788825703021564</c:v>
                </c:pt>
                <c:pt idx="27">
                  <c:v>-0.35940068341676118</c:v>
                </c:pt>
                <c:pt idx="28">
                  <c:v>-0.3022329024440078</c:v>
                </c:pt>
                <c:pt idx="29">
                  <c:v>-0.28579129622504384</c:v>
                </c:pt>
                <c:pt idx="30">
                  <c:v>-0.23310694732768864</c:v>
                </c:pt>
                <c:pt idx="31">
                  <c:v>-0.21520596815941337</c:v>
                </c:pt>
                <c:pt idx="32">
                  <c:v>-0.52111514114135726</c:v>
                </c:pt>
                <c:pt idx="33">
                  <c:v>-0.5517587567529908</c:v>
                </c:pt>
                <c:pt idx="34">
                  <c:v>-0.5302065480611482</c:v>
                </c:pt>
                <c:pt idx="35">
                  <c:v>-0.54618953085302868</c:v>
                </c:pt>
                <c:pt idx="36">
                  <c:v>-0.35367532235066268</c:v>
                </c:pt>
                <c:pt idx="37">
                  <c:v>-0.52590861206214579</c:v>
                </c:pt>
                <c:pt idx="38">
                  <c:v>-0.31109702852956406</c:v>
                </c:pt>
                <c:pt idx="39">
                  <c:v>-1.779523444074333</c:v>
                </c:pt>
                <c:pt idx="40">
                  <c:v>-1.596877436930457</c:v>
                </c:pt>
                <c:pt idx="41">
                  <c:v>-1.8985388575026143</c:v>
                </c:pt>
                <c:pt idx="42">
                  <c:v>-0.33824098229790367</c:v>
                </c:pt>
                <c:pt idx="43">
                  <c:v>-0.55816958232949199</c:v>
                </c:pt>
                <c:pt idx="44">
                  <c:v>-0.38457660564334412</c:v>
                </c:pt>
                <c:pt idx="45">
                  <c:v>-0.74397781234311344</c:v>
                </c:pt>
                <c:pt idx="46">
                  <c:v>-0.83639393845871368</c:v>
                </c:pt>
                <c:pt idx="47">
                  <c:v>-0.80694275274054728</c:v>
                </c:pt>
                <c:pt idx="48">
                  <c:v>-2.0223489205154621</c:v>
                </c:pt>
                <c:pt idx="49">
                  <c:v>-3.1337507278342316</c:v>
                </c:pt>
                <c:pt idx="50">
                  <c:v>-1.0968661847944789</c:v>
                </c:pt>
                <c:pt idx="51">
                  <c:v>-0.44443529968519757</c:v>
                </c:pt>
                <c:pt idx="52">
                  <c:v>-0.17939729093630974</c:v>
                </c:pt>
                <c:pt idx="53">
                  <c:v>0.13228084684428787</c:v>
                </c:pt>
                <c:pt idx="54">
                  <c:v>-0.48212555018489267</c:v>
                </c:pt>
                <c:pt idx="55">
                  <c:v>-0.27552630874997136</c:v>
                </c:pt>
                <c:pt idx="56">
                  <c:v>-0.42917748525859445</c:v>
                </c:pt>
                <c:pt idx="57">
                  <c:v>-0.67933720389579122</c:v>
                </c:pt>
                <c:pt idx="58">
                  <c:v>-6.8666075539472207</c:v>
                </c:pt>
                <c:pt idx="59">
                  <c:v>-0.57855082482584563</c:v>
                </c:pt>
              </c:numCache>
            </c:numRef>
          </c:val>
          <c:smooth val="0"/>
        </c:ser>
        <c:ser>
          <c:idx val="1"/>
          <c:order val="1"/>
          <c:tx>
            <c:v>Median (-0.55%)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5"/>
            <c:bubble3D val="0"/>
          </c:dPt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3'!$AH$4:$AH$63</c:f>
              <c:numCache>
                <c:formatCode>0.00</c:formatCode>
                <c:ptCount val="60"/>
                <c:pt idx="0">
                  <c:v>-0.55496416954124139</c:v>
                </c:pt>
                <c:pt idx="1">
                  <c:v>-0.55496416954124139</c:v>
                </c:pt>
                <c:pt idx="2">
                  <c:v>-0.55496416954124139</c:v>
                </c:pt>
                <c:pt idx="3">
                  <c:v>-0.55496416954124139</c:v>
                </c:pt>
                <c:pt idx="4">
                  <c:v>-0.55496416954124139</c:v>
                </c:pt>
                <c:pt idx="5">
                  <c:v>-0.55496416954124139</c:v>
                </c:pt>
                <c:pt idx="6">
                  <c:v>-0.55496416954124139</c:v>
                </c:pt>
                <c:pt idx="7">
                  <c:v>-0.55496416954124139</c:v>
                </c:pt>
                <c:pt idx="8">
                  <c:v>-0.55496416954124139</c:v>
                </c:pt>
                <c:pt idx="9">
                  <c:v>-0.55496416954124139</c:v>
                </c:pt>
                <c:pt idx="10">
                  <c:v>-0.55496416954124139</c:v>
                </c:pt>
                <c:pt idx="11">
                  <c:v>-0.55496416954124139</c:v>
                </c:pt>
                <c:pt idx="12">
                  <c:v>-0.55496416954124139</c:v>
                </c:pt>
                <c:pt idx="13">
                  <c:v>-0.55496416954124139</c:v>
                </c:pt>
                <c:pt idx="14">
                  <c:v>-0.55496416954124139</c:v>
                </c:pt>
                <c:pt idx="15">
                  <c:v>-0.55496416954124139</c:v>
                </c:pt>
                <c:pt idx="16">
                  <c:v>-0.55496416954124139</c:v>
                </c:pt>
                <c:pt idx="17">
                  <c:v>-0.55496416954124139</c:v>
                </c:pt>
                <c:pt idx="18">
                  <c:v>-0.55496416954124139</c:v>
                </c:pt>
                <c:pt idx="19">
                  <c:v>-0.55496416954124139</c:v>
                </c:pt>
                <c:pt idx="20">
                  <c:v>-0.55496416954124139</c:v>
                </c:pt>
                <c:pt idx="21">
                  <c:v>-0.55496416954124139</c:v>
                </c:pt>
                <c:pt idx="22">
                  <c:v>-0.55496416954124139</c:v>
                </c:pt>
                <c:pt idx="23">
                  <c:v>-0.55496416954124139</c:v>
                </c:pt>
                <c:pt idx="24">
                  <c:v>-0.55496416954124139</c:v>
                </c:pt>
                <c:pt idx="25">
                  <c:v>-0.55496416954124139</c:v>
                </c:pt>
                <c:pt idx="26">
                  <c:v>-0.55496416954124139</c:v>
                </c:pt>
                <c:pt idx="27">
                  <c:v>-0.55496416954124139</c:v>
                </c:pt>
                <c:pt idx="28">
                  <c:v>-0.55496416954124139</c:v>
                </c:pt>
                <c:pt idx="29">
                  <c:v>-0.55496416954124139</c:v>
                </c:pt>
                <c:pt idx="30">
                  <c:v>-0.55496416954124139</c:v>
                </c:pt>
                <c:pt idx="31">
                  <c:v>-0.55496416954124139</c:v>
                </c:pt>
                <c:pt idx="32">
                  <c:v>-0.55496416954124139</c:v>
                </c:pt>
                <c:pt idx="33">
                  <c:v>-0.55496416954124139</c:v>
                </c:pt>
                <c:pt idx="34">
                  <c:v>-0.55496416954124139</c:v>
                </c:pt>
                <c:pt idx="35">
                  <c:v>-0.55496416954124139</c:v>
                </c:pt>
                <c:pt idx="36">
                  <c:v>-0.55496416954124139</c:v>
                </c:pt>
                <c:pt idx="37">
                  <c:v>-0.55496416954124139</c:v>
                </c:pt>
                <c:pt idx="38">
                  <c:v>-0.55496416954124139</c:v>
                </c:pt>
                <c:pt idx="39">
                  <c:v>-0.55496416954124139</c:v>
                </c:pt>
                <c:pt idx="40">
                  <c:v>-0.55496416954124139</c:v>
                </c:pt>
                <c:pt idx="41">
                  <c:v>-0.55496416954124139</c:v>
                </c:pt>
                <c:pt idx="42">
                  <c:v>-0.55496416954124139</c:v>
                </c:pt>
                <c:pt idx="43">
                  <c:v>-0.55496416954124139</c:v>
                </c:pt>
                <c:pt idx="44">
                  <c:v>-0.55496416954124139</c:v>
                </c:pt>
                <c:pt idx="45">
                  <c:v>-0.55496416954124139</c:v>
                </c:pt>
                <c:pt idx="46">
                  <c:v>-0.55496416954124139</c:v>
                </c:pt>
                <c:pt idx="47">
                  <c:v>-0.55496416954124139</c:v>
                </c:pt>
                <c:pt idx="48">
                  <c:v>-0.55496416954124139</c:v>
                </c:pt>
                <c:pt idx="49">
                  <c:v>-0.55496416954124139</c:v>
                </c:pt>
                <c:pt idx="50">
                  <c:v>-0.55496416954124139</c:v>
                </c:pt>
                <c:pt idx="51">
                  <c:v>-0.55496416954124139</c:v>
                </c:pt>
                <c:pt idx="52">
                  <c:v>-0.55496416954124139</c:v>
                </c:pt>
                <c:pt idx="53">
                  <c:v>-0.55496416954124139</c:v>
                </c:pt>
                <c:pt idx="54">
                  <c:v>-0.55496416954124139</c:v>
                </c:pt>
                <c:pt idx="55">
                  <c:v>-0.55496416954124139</c:v>
                </c:pt>
                <c:pt idx="56">
                  <c:v>-0.55496416954124139</c:v>
                </c:pt>
                <c:pt idx="57">
                  <c:v>-0.55496416954124139</c:v>
                </c:pt>
                <c:pt idx="58">
                  <c:v>-0.55496416954124139</c:v>
                </c:pt>
                <c:pt idx="59">
                  <c:v>-0.55496416954124139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3'!$AI$4:$AI$63</c:f>
              <c:numCache>
                <c:formatCode>0.00</c:formatCode>
                <c:ptCount val="60"/>
                <c:pt idx="0">
                  <c:v>-5.5549641695412415</c:v>
                </c:pt>
                <c:pt idx="1">
                  <c:v>-5.5549641695412415</c:v>
                </c:pt>
                <c:pt idx="2">
                  <c:v>-5.5549641695412415</c:v>
                </c:pt>
                <c:pt idx="3">
                  <c:v>-5.5549641695412415</c:v>
                </c:pt>
                <c:pt idx="4">
                  <c:v>-5.5549641695412415</c:v>
                </c:pt>
                <c:pt idx="5">
                  <c:v>-5.5549641695412415</c:v>
                </c:pt>
                <c:pt idx="6">
                  <c:v>-5.5549641695412415</c:v>
                </c:pt>
                <c:pt idx="7">
                  <c:v>-5.5549641695412415</c:v>
                </c:pt>
                <c:pt idx="8">
                  <c:v>-5.5549641695412415</c:v>
                </c:pt>
                <c:pt idx="9">
                  <c:v>-5.5549641695412415</c:v>
                </c:pt>
                <c:pt idx="10">
                  <c:v>-5.5549641695412415</c:v>
                </c:pt>
                <c:pt idx="11">
                  <c:v>-5.5549641695412415</c:v>
                </c:pt>
                <c:pt idx="12">
                  <c:v>-5.5549641695412415</c:v>
                </c:pt>
                <c:pt idx="13">
                  <c:v>-5.5549641695412415</c:v>
                </c:pt>
                <c:pt idx="14">
                  <c:v>-5.5549641695412415</c:v>
                </c:pt>
                <c:pt idx="15">
                  <c:v>-5.5549641695412415</c:v>
                </c:pt>
                <c:pt idx="16">
                  <c:v>-5.5549641695412415</c:v>
                </c:pt>
                <c:pt idx="17">
                  <c:v>-5.5549641695412415</c:v>
                </c:pt>
                <c:pt idx="18">
                  <c:v>-5.5549641695412415</c:v>
                </c:pt>
                <c:pt idx="19">
                  <c:v>-5.5549641695412415</c:v>
                </c:pt>
                <c:pt idx="20">
                  <c:v>-5.5549641695412415</c:v>
                </c:pt>
                <c:pt idx="21">
                  <c:v>-5.5549641695412415</c:v>
                </c:pt>
                <c:pt idx="22">
                  <c:v>-5.5549641695412415</c:v>
                </c:pt>
                <c:pt idx="23">
                  <c:v>-5.5549641695412415</c:v>
                </c:pt>
                <c:pt idx="24">
                  <c:v>-5.5549641695412415</c:v>
                </c:pt>
                <c:pt idx="25">
                  <c:v>-5.5549641695412415</c:v>
                </c:pt>
                <c:pt idx="26">
                  <c:v>-5.5549641695412415</c:v>
                </c:pt>
                <c:pt idx="27">
                  <c:v>-5.5549641695412415</c:v>
                </c:pt>
                <c:pt idx="28">
                  <c:v>-5.5549641695412415</c:v>
                </c:pt>
                <c:pt idx="29">
                  <c:v>-5.5549641695412415</c:v>
                </c:pt>
                <c:pt idx="30">
                  <c:v>-5.5549641695412415</c:v>
                </c:pt>
                <c:pt idx="31">
                  <c:v>-5.5549641695412415</c:v>
                </c:pt>
                <c:pt idx="32">
                  <c:v>-5.5549641695412415</c:v>
                </c:pt>
                <c:pt idx="33">
                  <c:v>-5.5549641695412415</c:v>
                </c:pt>
                <c:pt idx="34">
                  <c:v>-5.5549641695412415</c:v>
                </c:pt>
                <c:pt idx="35">
                  <c:v>-5.5549641695412415</c:v>
                </c:pt>
                <c:pt idx="36">
                  <c:v>-5.5549641695412415</c:v>
                </c:pt>
                <c:pt idx="37">
                  <c:v>-5.5549641695412415</c:v>
                </c:pt>
                <c:pt idx="38">
                  <c:v>-5.5549641695412415</c:v>
                </c:pt>
                <c:pt idx="39">
                  <c:v>-5.5549641695412415</c:v>
                </c:pt>
                <c:pt idx="40">
                  <c:v>-5.5549641695412415</c:v>
                </c:pt>
                <c:pt idx="41">
                  <c:v>-5.5549641695412415</c:v>
                </c:pt>
                <c:pt idx="42">
                  <c:v>-5.5549641695412415</c:v>
                </c:pt>
                <c:pt idx="43">
                  <c:v>-5.5549641695412415</c:v>
                </c:pt>
                <c:pt idx="44">
                  <c:v>-5.5549641695412415</c:v>
                </c:pt>
                <c:pt idx="45">
                  <c:v>-5.5549641695412415</c:v>
                </c:pt>
                <c:pt idx="46">
                  <c:v>-5.5549641695412415</c:v>
                </c:pt>
                <c:pt idx="47">
                  <c:v>-5.5549641695412415</c:v>
                </c:pt>
                <c:pt idx="48">
                  <c:v>-5.5549641695412415</c:v>
                </c:pt>
                <c:pt idx="49">
                  <c:v>-5.5549641695412415</c:v>
                </c:pt>
                <c:pt idx="50">
                  <c:v>-5.5549641695412415</c:v>
                </c:pt>
                <c:pt idx="51">
                  <c:v>-5.5549641695412415</c:v>
                </c:pt>
                <c:pt idx="52">
                  <c:v>-5.5549641695412415</c:v>
                </c:pt>
                <c:pt idx="53">
                  <c:v>-5.5549641695412415</c:v>
                </c:pt>
                <c:pt idx="54">
                  <c:v>-5.5549641695412415</c:v>
                </c:pt>
                <c:pt idx="55">
                  <c:v>-5.5549641695412415</c:v>
                </c:pt>
                <c:pt idx="56">
                  <c:v>-5.5549641695412415</c:v>
                </c:pt>
                <c:pt idx="57">
                  <c:v>-5.5549641695412415</c:v>
                </c:pt>
                <c:pt idx="58">
                  <c:v>-5.5549641695412415</c:v>
                </c:pt>
                <c:pt idx="59">
                  <c:v>-5.5549641695412415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3'!$AJ$4:$AJ$63</c:f>
              <c:numCache>
                <c:formatCode>0.00</c:formatCode>
                <c:ptCount val="60"/>
                <c:pt idx="0">
                  <c:v>4.4450358304587585</c:v>
                </c:pt>
                <c:pt idx="1">
                  <c:v>4.4450358304587585</c:v>
                </c:pt>
                <c:pt idx="2">
                  <c:v>4.4450358304587585</c:v>
                </c:pt>
                <c:pt idx="3">
                  <c:v>4.4450358304587585</c:v>
                </c:pt>
                <c:pt idx="4">
                  <c:v>4.4450358304587585</c:v>
                </c:pt>
                <c:pt idx="5">
                  <c:v>4.4450358304587585</c:v>
                </c:pt>
                <c:pt idx="6">
                  <c:v>4.4450358304587585</c:v>
                </c:pt>
                <c:pt idx="7">
                  <c:v>4.4450358304587585</c:v>
                </c:pt>
                <c:pt idx="8">
                  <c:v>4.4450358304587585</c:v>
                </c:pt>
                <c:pt idx="9">
                  <c:v>4.4450358304587585</c:v>
                </c:pt>
                <c:pt idx="10">
                  <c:v>4.4450358304587585</c:v>
                </c:pt>
                <c:pt idx="11">
                  <c:v>4.4450358304587585</c:v>
                </c:pt>
                <c:pt idx="12">
                  <c:v>4.4450358304587585</c:v>
                </c:pt>
                <c:pt idx="13">
                  <c:v>4.4450358304587585</c:v>
                </c:pt>
                <c:pt idx="14">
                  <c:v>4.4450358304587585</c:v>
                </c:pt>
                <c:pt idx="15">
                  <c:v>4.4450358304587585</c:v>
                </c:pt>
                <c:pt idx="16">
                  <c:v>4.4450358304587585</c:v>
                </c:pt>
                <c:pt idx="17">
                  <c:v>4.4450358304587585</c:v>
                </c:pt>
                <c:pt idx="18">
                  <c:v>4.4450358304587585</c:v>
                </c:pt>
                <c:pt idx="19">
                  <c:v>4.4450358304587585</c:v>
                </c:pt>
                <c:pt idx="20">
                  <c:v>4.4450358304587585</c:v>
                </c:pt>
                <c:pt idx="21">
                  <c:v>4.4450358304587585</c:v>
                </c:pt>
                <c:pt idx="22">
                  <c:v>4.4450358304587585</c:v>
                </c:pt>
                <c:pt idx="23">
                  <c:v>4.4450358304587585</c:v>
                </c:pt>
                <c:pt idx="24">
                  <c:v>4.4450358304587585</c:v>
                </c:pt>
                <c:pt idx="25">
                  <c:v>4.4450358304587585</c:v>
                </c:pt>
                <c:pt idx="26">
                  <c:v>4.4450358304587585</c:v>
                </c:pt>
                <c:pt idx="27">
                  <c:v>4.4450358304587585</c:v>
                </c:pt>
                <c:pt idx="28">
                  <c:v>4.4450358304587585</c:v>
                </c:pt>
                <c:pt idx="29">
                  <c:v>4.4450358304587585</c:v>
                </c:pt>
                <c:pt idx="30">
                  <c:v>4.4450358304587585</c:v>
                </c:pt>
                <c:pt idx="31">
                  <c:v>4.4450358304587585</c:v>
                </c:pt>
                <c:pt idx="32">
                  <c:v>4.4450358304587585</c:v>
                </c:pt>
                <c:pt idx="33">
                  <c:v>4.4450358304587585</c:v>
                </c:pt>
                <c:pt idx="34">
                  <c:v>4.4450358304587585</c:v>
                </c:pt>
                <c:pt idx="35">
                  <c:v>4.4450358304587585</c:v>
                </c:pt>
                <c:pt idx="36">
                  <c:v>4.4450358304587585</c:v>
                </c:pt>
                <c:pt idx="37">
                  <c:v>4.4450358304587585</c:v>
                </c:pt>
                <c:pt idx="38">
                  <c:v>4.4450358304587585</c:v>
                </c:pt>
                <c:pt idx="39">
                  <c:v>4.4450358304587585</c:v>
                </c:pt>
                <c:pt idx="40">
                  <c:v>4.4450358304587585</c:v>
                </c:pt>
                <c:pt idx="41">
                  <c:v>4.4450358304587585</c:v>
                </c:pt>
                <c:pt idx="42">
                  <c:v>4.4450358304587585</c:v>
                </c:pt>
                <c:pt idx="43">
                  <c:v>4.4450358304587585</c:v>
                </c:pt>
                <c:pt idx="44">
                  <c:v>4.4450358304587585</c:v>
                </c:pt>
                <c:pt idx="45">
                  <c:v>4.4450358304587585</c:v>
                </c:pt>
                <c:pt idx="46">
                  <c:v>4.4450358304587585</c:v>
                </c:pt>
                <c:pt idx="47">
                  <c:v>4.4450358304587585</c:v>
                </c:pt>
                <c:pt idx="48">
                  <c:v>4.4450358304587585</c:v>
                </c:pt>
                <c:pt idx="49">
                  <c:v>4.4450358304587585</c:v>
                </c:pt>
                <c:pt idx="50">
                  <c:v>4.4450358304587585</c:v>
                </c:pt>
                <c:pt idx="51">
                  <c:v>4.4450358304587585</c:v>
                </c:pt>
                <c:pt idx="52">
                  <c:v>4.4450358304587585</c:v>
                </c:pt>
                <c:pt idx="53">
                  <c:v>4.4450358304587585</c:v>
                </c:pt>
                <c:pt idx="54">
                  <c:v>4.4450358304587585</c:v>
                </c:pt>
                <c:pt idx="55">
                  <c:v>4.4450358304587585</c:v>
                </c:pt>
                <c:pt idx="56">
                  <c:v>4.4450358304587585</c:v>
                </c:pt>
                <c:pt idx="57">
                  <c:v>4.4450358304587585</c:v>
                </c:pt>
                <c:pt idx="58">
                  <c:v>4.4450358304587585</c:v>
                </c:pt>
                <c:pt idx="59">
                  <c:v>4.4450358304587585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3'!$AK$4:$AK$63</c:f>
              <c:numCache>
                <c:formatCode>0.00</c:formatCode>
                <c:ptCount val="60"/>
                <c:pt idx="0">
                  <c:v>-2.2802042383779271</c:v>
                </c:pt>
                <c:pt idx="1">
                  <c:v>-2.2802042383779271</c:v>
                </c:pt>
                <c:pt idx="2">
                  <c:v>-2.2802042383779271</c:v>
                </c:pt>
                <c:pt idx="3">
                  <c:v>-2.2802042383779271</c:v>
                </c:pt>
                <c:pt idx="4">
                  <c:v>-2.2802042383779271</c:v>
                </c:pt>
                <c:pt idx="5">
                  <c:v>-2.2802042383779271</c:v>
                </c:pt>
                <c:pt idx="6">
                  <c:v>-2.2802042383779271</c:v>
                </c:pt>
                <c:pt idx="7">
                  <c:v>-2.2802042383779271</c:v>
                </c:pt>
                <c:pt idx="8">
                  <c:v>-2.2802042383779271</c:v>
                </c:pt>
                <c:pt idx="9">
                  <c:v>-2.2802042383779271</c:v>
                </c:pt>
                <c:pt idx="10">
                  <c:v>-2.2802042383779271</c:v>
                </c:pt>
                <c:pt idx="11">
                  <c:v>-2.2802042383779271</c:v>
                </c:pt>
                <c:pt idx="12">
                  <c:v>-2.2802042383779271</c:v>
                </c:pt>
                <c:pt idx="13">
                  <c:v>-2.2802042383779271</c:v>
                </c:pt>
                <c:pt idx="14">
                  <c:v>-2.2802042383779271</c:v>
                </c:pt>
                <c:pt idx="15">
                  <c:v>-2.2802042383779271</c:v>
                </c:pt>
                <c:pt idx="16">
                  <c:v>-2.2802042383779271</c:v>
                </c:pt>
                <c:pt idx="17">
                  <c:v>-2.2802042383779271</c:v>
                </c:pt>
                <c:pt idx="18">
                  <c:v>-2.2802042383779271</c:v>
                </c:pt>
                <c:pt idx="19">
                  <c:v>-2.2802042383779271</c:v>
                </c:pt>
                <c:pt idx="20">
                  <c:v>-2.2802042383779271</c:v>
                </c:pt>
                <c:pt idx="21">
                  <c:v>-2.2802042383779271</c:v>
                </c:pt>
                <c:pt idx="22">
                  <c:v>-2.2802042383779271</c:v>
                </c:pt>
                <c:pt idx="23">
                  <c:v>-2.2802042383779271</c:v>
                </c:pt>
                <c:pt idx="24">
                  <c:v>-2.2802042383779271</c:v>
                </c:pt>
                <c:pt idx="25">
                  <c:v>-2.2802042383779271</c:v>
                </c:pt>
                <c:pt idx="26">
                  <c:v>-2.2802042383779271</c:v>
                </c:pt>
                <c:pt idx="27">
                  <c:v>-2.2802042383779271</c:v>
                </c:pt>
                <c:pt idx="28">
                  <c:v>-2.2802042383779271</c:v>
                </c:pt>
                <c:pt idx="29">
                  <c:v>-2.2802042383779271</c:v>
                </c:pt>
                <c:pt idx="30">
                  <c:v>-2.2802042383779271</c:v>
                </c:pt>
                <c:pt idx="31">
                  <c:v>-2.2802042383779271</c:v>
                </c:pt>
                <c:pt idx="32">
                  <c:v>-2.2802042383779271</c:v>
                </c:pt>
                <c:pt idx="33">
                  <c:v>-2.2802042383779271</c:v>
                </c:pt>
                <c:pt idx="34">
                  <c:v>-2.2802042383779271</c:v>
                </c:pt>
                <c:pt idx="35">
                  <c:v>-2.2802042383779271</c:v>
                </c:pt>
                <c:pt idx="36">
                  <c:v>-2.2802042383779271</c:v>
                </c:pt>
                <c:pt idx="37">
                  <c:v>-2.2802042383779271</c:v>
                </c:pt>
                <c:pt idx="38">
                  <c:v>-2.2802042383779271</c:v>
                </c:pt>
                <c:pt idx="39">
                  <c:v>-2.2802042383779271</c:v>
                </c:pt>
                <c:pt idx="40">
                  <c:v>-2.2802042383779271</c:v>
                </c:pt>
                <c:pt idx="41">
                  <c:v>-2.2802042383779271</c:v>
                </c:pt>
                <c:pt idx="42">
                  <c:v>-2.2802042383779271</c:v>
                </c:pt>
                <c:pt idx="43">
                  <c:v>-2.2802042383779271</c:v>
                </c:pt>
                <c:pt idx="44">
                  <c:v>-2.2802042383779271</c:v>
                </c:pt>
                <c:pt idx="45">
                  <c:v>-2.2802042383779271</c:v>
                </c:pt>
                <c:pt idx="46">
                  <c:v>-2.2802042383779271</c:v>
                </c:pt>
                <c:pt idx="47">
                  <c:v>-2.2802042383779271</c:v>
                </c:pt>
                <c:pt idx="48">
                  <c:v>-2.2802042383779271</c:v>
                </c:pt>
                <c:pt idx="49">
                  <c:v>-2.2802042383779271</c:v>
                </c:pt>
                <c:pt idx="50">
                  <c:v>-2.2802042383779271</c:v>
                </c:pt>
                <c:pt idx="51">
                  <c:v>-2.2802042383779271</c:v>
                </c:pt>
                <c:pt idx="52">
                  <c:v>-2.2802042383779271</c:v>
                </c:pt>
                <c:pt idx="53">
                  <c:v>-2.2802042383779271</c:v>
                </c:pt>
                <c:pt idx="54">
                  <c:v>-2.2802042383779271</c:v>
                </c:pt>
                <c:pt idx="55">
                  <c:v>-2.2802042383779271</c:v>
                </c:pt>
                <c:pt idx="56">
                  <c:v>-2.2802042383779271</c:v>
                </c:pt>
                <c:pt idx="57">
                  <c:v>-2.2802042383779271</c:v>
                </c:pt>
                <c:pt idx="58">
                  <c:v>-2.2802042383779271</c:v>
                </c:pt>
                <c:pt idx="59">
                  <c:v>-2.2802042383779271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3'!$AL$4:$AL$63</c:f>
              <c:numCache>
                <c:formatCode>0.00</c:formatCode>
                <c:ptCount val="60"/>
                <c:pt idx="0">
                  <c:v>1.1702758992954445</c:v>
                </c:pt>
                <c:pt idx="1">
                  <c:v>1.1702758992954445</c:v>
                </c:pt>
                <c:pt idx="2">
                  <c:v>1.1702758992954445</c:v>
                </c:pt>
                <c:pt idx="3">
                  <c:v>1.1702758992954445</c:v>
                </c:pt>
                <c:pt idx="4">
                  <c:v>1.1702758992954445</c:v>
                </c:pt>
                <c:pt idx="5">
                  <c:v>1.1702758992954445</c:v>
                </c:pt>
                <c:pt idx="6">
                  <c:v>1.1702758992954445</c:v>
                </c:pt>
                <c:pt idx="7">
                  <c:v>1.1702758992954445</c:v>
                </c:pt>
                <c:pt idx="8">
                  <c:v>1.1702758992954445</c:v>
                </c:pt>
                <c:pt idx="9">
                  <c:v>1.1702758992954445</c:v>
                </c:pt>
                <c:pt idx="10">
                  <c:v>1.1702758992954445</c:v>
                </c:pt>
                <c:pt idx="11">
                  <c:v>1.1702758992954445</c:v>
                </c:pt>
                <c:pt idx="12">
                  <c:v>1.1702758992954445</c:v>
                </c:pt>
                <c:pt idx="13">
                  <c:v>1.1702758992954445</c:v>
                </c:pt>
                <c:pt idx="14">
                  <c:v>1.1702758992954445</c:v>
                </c:pt>
                <c:pt idx="15">
                  <c:v>1.1702758992954445</c:v>
                </c:pt>
                <c:pt idx="16">
                  <c:v>1.1702758992954445</c:v>
                </c:pt>
                <c:pt idx="17">
                  <c:v>1.1702758992954445</c:v>
                </c:pt>
                <c:pt idx="18">
                  <c:v>1.1702758992954445</c:v>
                </c:pt>
                <c:pt idx="19">
                  <c:v>1.1702758992954445</c:v>
                </c:pt>
                <c:pt idx="20">
                  <c:v>1.1702758992954445</c:v>
                </c:pt>
                <c:pt idx="21">
                  <c:v>1.1702758992954445</c:v>
                </c:pt>
                <c:pt idx="22">
                  <c:v>1.1702758992954445</c:v>
                </c:pt>
                <c:pt idx="23">
                  <c:v>1.1702758992954445</c:v>
                </c:pt>
                <c:pt idx="24">
                  <c:v>1.1702758992954445</c:v>
                </c:pt>
                <c:pt idx="25">
                  <c:v>1.1702758992954445</c:v>
                </c:pt>
                <c:pt idx="26">
                  <c:v>1.1702758992954445</c:v>
                </c:pt>
                <c:pt idx="27">
                  <c:v>1.1702758992954445</c:v>
                </c:pt>
                <c:pt idx="28">
                  <c:v>1.1702758992954445</c:v>
                </c:pt>
                <c:pt idx="29">
                  <c:v>1.1702758992954445</c:v>
                </c:pt>
                <c:pt idx="30">
                  <c:v>1.1702758992954445</c:v>
                </c:pt>
                <c:pt idx="31">
                  <c:v>1.1702758992954445</c:v>
                </c:pt>
                <c:pt idx="32">
                  <c:v>1.1702758992954445</c:v>
                </c:pt>
                <c:pt idx="33">
                  <c:v>1.1702758992954445</c:v>
                </c:pt>
                <c:pt idx="34">
                  <c:v>1.1702758992954445</c:v>
                </c:pt>
                <c:pt idx="35">
                  <c:v>1.1702758992954445</c:v>
                </c:pt>
                <c:pt idx="36">
                  <c:v>1.1702758992954445</c:v>
                </c:pt>
                <c:pt idx="37">
                  <c:v>1.1702758992954445</c:v>
                </c:pt>
                <c:pt idx="38">
                  <c:v>1.1702758992954445</c:v>
                </c:pt>
                <c:pt idx="39">
                  <c:v>1.1702758992954445</c:v>
                </c:pt>
                <c:pt idx="40">
                  <c:v>1.1702758992954445</c:v>
                </c:pt>
                <c:pt idx="41">
                  <c:v>1.1702758992954445</c:v>
                </c:pt>
                <c:pt idx="42">
                  <c:v>1.1702758992954445</c:v>
                </c:pt>
                <c:pt idx="43">
                  <c:v>1.1702758992954445</c:v>
                </c:pt>
                <c:pt idx="44">
                  <c:v>1.1702758992954445</c:v>
                </c:pt>
                <c:pt idx="45">
                  <c:v>1.1702758992954445</c:v>
                </c:pt>
                <c:pt idx="46">
                  <c:v>1.1702758992954445</c:v>
                </c:pt>
                <c:pt idx="47">
                  <c:v>1.1702758992954445</c:v>
                </c:pt>
                <c:pt idx="48">
                  <c:v>1.1702758992954445</c:v>
                </c:pt>
                <c:pt idx="49">
                  <c:v>1.1702758992954445</c:v>
                </c:pt>
                <c:pt idx="50">
                  <c:v>1.1702758992954445</c:v>
                </c:pt>
                <c:pt idx="51">
                  <c:v>1.1702758992954445</c:v>
                </c:pt>
                <c:pt idx="52">
                  <c:v>1.1702758992954445</c:v>
                </c:pt>
                <c:pt idx="53">
                  <c:v>1.1702758992954445</c:v>
                </c:pt>
                <c:pt idx="54">
                  <c:v>1.1702758992954445</c:v>
                </c:pt>
                <c:pt idx="55">
                  <c:v>1.1702758992954445</c:v>
                </c:pt>
                <c:pt idx="56">
                  <c:v>1.1702758992954445</c:v>
                </c:pt>
                <c:pt idx="57">
                  <c:v>1.1702758992954445</c:v>
                </c:pt>
                <c:pt idx="58">
                  <c:v>1.1702758992954445</c:v>
                </c:pt>
                <c:pt idx="59">
                  <c:v>1.1702758992954445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32096"/>
        <c:axId val="249931192"/>
      </c:lineChart>
      <c:catAx>
        <c:axId val="2485320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931192"/>
        <c:crossesAt val="-15"/>
        <c:auto val="1"/>
        <c:lblAlgn val="ctr"/>
        <c:lblOffset val="100"/>
        <c:tickLblSkip val="3"/>
        <c:tickMarkSkip val="3"/>
        <c:noMultiLvlLbl val="0"/>
      </c:catAx>
      <c:valAx>
        <c:axId val="249931192"/>
        <c:scaling>
          <c:orientation val="minMax"/>
          <c:max val="15"/>
          <c:min val="-1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53209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Suspended Sediment Concentration Percent Difference Results
Class 3 Target SSC = 10800 mg/L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3'!$V$4:$V$63</c:f>
              <c:numCache>
                <c:formatCode>0.00</c:formatCode>
                <c:ptCount val="60"/>
                <c:pt idx="0">
                  <c:v>-1.1954730035982823</c:v>
                </c:pt>
                <c:pt idx="1">
                  <c:v>-1.2892820670395864</c:v>
                </c:pt>
                <c:pt idx="2">
                  <c:v>-1.1890975964532071</c:v>
                </c:pt>
                <c:pt idx="3">
                  <c:v>-0.18829091586314911</c:v>
                </c:pt>
                <c:pt idx="4">
                  <c:v>-0.3531295223542496</c:v>
                </c:pt>
                <c:pt idx="5">
                  <c:v>-0.60770762274756163</c:v>
                </c:pt>
                <c:pt idx="6">
                  <c:v>-3.9104113202164914</c:v>
                </c:pt>
                <c:pt idx="7">
                  <c:v>-4.0240841123544175</c:v>
                </c:pt>
                <c:pt idx="8">
                  <c:v>-1.9914241993601933</c:v>
                </c:pt>
                <c:pt idx="9">
                  <c:v>-0.93132314103459812</c:v>
                </c:pt>
                <c:pt idx="10">
                  <c:v>-0.57502906392291153</c:v>
                </c:pt>
                <c:pt idx="11">
                  <c:v>-0.69784160905633896</c:v>
                </c:pt>
                <c:pt idx="12">
                  <c:v>-4.6781811734005716</c:v>
                </c:pt>
                <c:pt idx="13">
                  <c:v>-2.0434362320037311</c:v>
                </c:pt>
                <c:pt idx="14">
                  <c:v>-2.5141043071241889</c:v>
                </c:pt>
                <c:pt idx="15">
                  <c:v>0.36379136475669338</c:v>
                </c:pt>
                <c:pt idx="16">
                  <c:v>0.66152271693166076</c:v>
                </c:pt>
                <c:pt idx="17">
                  <c:v>0.6683639819830629</c:v>
                </c:pt>
                <c:pt idx="18">
                  <c:v>-1.3118960146821175</c:v>
                </c:pt>
                <c:pt idx="19">
                  <c:v>-0.50027755642038951</c:v>
                </c:pt>
                <c:pt idx="20">
                  <c:v>-0.39157099432171449</c:v>
                </c:pt>
                <c:pt idx="21">
                  <c:v>-1.1015563561143262</c:v>
                </c:pt>
                <c:pt idx="22">
                  <c:v>-0.89002174553345881</c:v>
                </c:pt>
                <c:pt idx="23">
                  <c:v>-1.393525977124616</c:v>
                </c:pt>
                <c:pt idx="24">
                  <c:v>-0.1805664470619455</c:v>
                </c:pt>
                <c:pt idx="25">
                  <c:v>0.18147641273279627</c:v>
                </c:pt>
                <c:pt idx="26">
                  <c:v>0.69446738348260328</c:v>
                </c:pt>
                <c:pt idx="27">
                  <c:v>-0.49919276962453396</c:v>
                </c:pt>
                <c:pt idx="28">
                  <c:v>-0.41182130052612087</c:v>
                </c:pt>
                <c:pt idx="29">
                  <c:v>-0.39882885385601752</c:v>
                </c:pt>
                <c:pt idx="30">
                  <c:v>3.538141488476293E-2</c:v>
                </c:pt>
                <c:pt idx="31">
                  <c:v>5.999700856095419E-2</c:v>
                </c:pt>
                <c:pt idx="32">
                  <c:v>-0.25444805356832384</c:v>
                </c:pt>
                <c:pt idx="33">
                  <c:v>-0.55545305005405932</c:v>
                </c:pt>
                <c:pt idx="34">
                  <c:v>-0.53372780850086221</c:v>
                </c:pt>
                <c:pt idx="35">
                  <c:v>-0.54982075263655461</c:v>
                </c:pt>
                <c:pt idx="36">
                  <c:v>-0.41802323052145524</c:v>
                </c:pt>
                <c:pt idx="37">
                  <c:v>-0.57584482612971011</c:v>
                </c:pt>
                <c:pt idx="38">
                  <c:v>-0.36948146855221692</c:v>
                </c:pt>
                <c:pt idx="39">
                  <c:v>-2.2828239829677734</c:v>
                </c:pt>
                <c:pt idx="40">
                  <c:v>-2.3009701202575692</c:v>
                </c:pt>
                <c:pt idx="41">
                  <c:v>-2.5709426637094439</c:v>
                </c:pt>
                <c:pt idx="42">
                  <c:v>-1.2248777712026526</c:v>
                </c:pt>
                <c:pt idx="43">
                  <c:v>-1.4426754615106447</c:v>
                </c:pt>
                <c:pt idx="44">
                  <c:v>-1.2709983435769816</c:v>
                </c:pt>
                <c:pt idx="45">
                  <c:v>-1.3901141739639717</c:v>
                </c:pt>
                <c:pt idx="46">
                  <c:v>-1.5189683423693343</c:v>
                </c:pt>
                <c:pt idx="47">
                  <c:v>-1.4622060287242011</c:v>
                </c:pt>
                <c:pt idx="48">
                  <c:v>-2.1665364198085157</c:v>
                </c:pt>
                <c:pt idx="49">
                  <c:v>-3.2709479950220515</c:v>
                </c:pt>
                <c:pt idx="50">
                  <c:v>-1.2375999513391738</c:v>
                </c:pt>
                <c:pt idx="51">
                  <c:v>-1.0863974886382859</c:v>
                </c:pt>
                <c:pt idx="52">
                  <c:v>-0.86695754944889314</c:v>
                </c:pt>
                <c:pt idx="53">
                  <c:v>0.3009300256159036</c:v>
                </c:pt>
                <c:pt idx="54">
                  <c:v>-0.45206813679738772</c:v>
                </c:pt>
                <c:pt idx="55">
                  <c:v>-0.25737218112297339</c:v>
                </c:pt>
                <c:pt idx="56">
                  <c:v>-0.40990983025336908</c:v>
                </c:pt>
                <c:pt idx="57">
                  <c:v>-0.39065313456954986</c:v>
                </c:pt>
                <c:pt idx="58">
                  <c:v>-6.6792791656057586</c:v>
                </c:pt>
                <c:pt idx="59">
                  <c:v>-0.28849871420384449</c:v>
                </c:pt>
              </c:numCache>
            </c:numRef>
          </c:val>
          <c:smooth val="0"/>
        </c:ser>
        <c:ser>
          <c:idx val="1"/>
          <c:order val="1"/>
          <c:tx>
            <c:v>Median (-0.65%)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5"/>
            <c:bubble3D val="0"/>
          </c:dPt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3'!$AM$4:$AM$63</c:f>
              <c:numCache>
                <c:formatCode>0.00</c:formatCode>
                <c:ptCount val="60"/>
                <c:pt idx="0">
                  <c:v>-0.65277461590195029</c:v>
                </c:pt>
                <c:pt idx="1">
                  <c:v>-0.65277461590195029</c:v>
                </c:pt>
                <c:pt idx="2">
                  <c:v>-0.65277461590195029</c:v>
                </c:pt>
                <c:pt idx="3">
                  <c:v>-0.65277461590195029</c:v>
                </c:pt>
                <c:pt idx="4">
                  <c:v>-0.65277461590195029</c:v>
                </c:pt>
                <c:pt idx="5">
                  <c:v>-0.65277461590195029</c:v>
                </c:pt>
                <c:pt idx="6">
                  <c:v>-0.65277461590195029</c:v>
                </c:pt>
                <c:pt idx="7">
                  <c:v>-0.65277461590195029</c:v>
                </c:pt>
                <c:pt idx="8">
                  <c:v>-0.65277461590195029</c:v>
                </c:pt>
                <c:pt idx="9">
                  <c:v>-0.65277461590195029</c:v>
                </c:pt>
                <c:pt idx="10">
                  <c:v>-0.65277461590195029</c:v>
                </c:pt>
                <c:pt idx="11">
                  <c:v>-0.65277461590195029</c:v>
                </c:pt>
                <c:pt idx="12">
                  <c:v>-0.65277461590195029</c:v>
                </c:pt>
                <c:pt idx="13">
                  <c:v>-0.65277461590195029</c:v>
                </c:pt>
                <c:pt idx="14">
                  <c:v>-0.65277461590195029</c:v>
                </c:pt>
                <c:pt idx="15">
                  <c:v>-0.65277461590195029</c:v>
                </c:pt>
                <c:pt idx="16">
                  <c:v>-0.65277461590195029</c:v>
                </c:pt>
                <c:pt idx="17">
                  <c:v>-0.65277461590195029</c:v>
                </c:pt>
                <c:pt idx="18">
                  <c:v>-0.65277461590195029</c:v>
                </c:pt>
                <c:pt idx="19">
                  <c:v>-0.65277461590195029</c:v>
                </c:pt>
                <c:pt idx="20">
                  <c:v>-0.65277461590195029</c:v>
                </c:pt>
                <c:pt idx="21">
                  <c:v>-0.65277461590195029</c:v>
                </c:pt>
                <c:pt idx="22">
                  <c:v>-0.65277461590195029</c:v>
                </c:pt>
                <c:pt idx="23">
                  <c:v>-0.65277461590195029</c:v>
                </c:pt>
                <c:pt idx="24">
                  <c:v>-0.65277461590195029</c:v>
                </c:pt>
                <c:pt idx="25">
                  <c:v>-0.65277461590195029</c:v>
                </c:pt>
                <c:pt idx="26">
                  <c:v>-0.65277461590195029</c:v>
                </c:pt>
                <c:pt idx="27">
                  <c:v>-0.65277461590195029</c:v>
                </c:pt>
                <c:pt idx="28">
                  <c:v>-0.65277461590195029</c:v>
                </c:pt>
                <c:pt idx="29">
                  <c:v>-0.65277461590195029</c:v>
                </c:pt>
                <c:pt idx="30">
                  <c:v>-0.65277461590195029</c:v>
                </c:pt>
                <c:pt idx="31">
                  <c:v>-0.65277461590195029</c:v>
                </c:pt>
                <c:pt idx="32">
                  <c:v>-0.65277461590195029</c:v>
                </c:pt>
                <c:pt idx="33">
                  <c:v>-0.65277461590195029</c:v>
                </c:pt>
                <c:pt idx="34">
                  <c:v>-0.65277461590195029</c:v>
                </c:pt>
                <c:pt idx="35">
                  <c:v>-0.65277461590195029</c:v>
                </c:pt>
                <c:pt idx="36">
                  <c:v>-0.65277461590195029</c:v>
                </c:pt>
                <c:pt idx="37">
                  <c:v>-0.65277461590195029</c:v>
                </c:pt>
                <c:pt idx="38">
                  <c:v>-0.65277461590195029</c:v>
                </c:pt>
                <c:pt idx="39">
                  <c:v>-0.65277461590195029</c:v>
                </c:pt>
                <c:pt idx="40">
                  <c:v>-0.65277461590195029</c:v>
                </c:pt>
                <c:pt idx="41">
                  <c:v>-0.65277461590195029</c:v>
                </c:pt>
                <c:pt idx="42">
                  <c:v>-0.65277461590195029</c:v>
                </c:pt>
                <c:pt idx="43">
                  <c:v>-0.65277461590195029</c:v>
                </c:pt>
                <c:pt idx="44">
                  <c:v>-0.65277461590195029</c:v>
                </c:pt>
                <c:pt idx="45">
                  <c:v>-0.65277461590195029</c:v>
                </c:pt>
                <c:pt idx="46">
                  <c:v>-0.65277461590195029</c:v>
                </c:pt>
                <c:pt idx="47">
                  <c:v>-0.65277461590195029</c:v>
                </c:pt>
                <c:pt idx="48">
                  <c:v>-0.65277461590195029</c:v>
                </c:pt>
                <c:pt idx="49">
                  <c:v>-0.65277461590195029</c:v>
                </c:pt>
                <c:pt idx="50">
                  <c:v>-0.65277461590195029</c:v>
                </c:pt>
                <c:pt idx="51">
                  <c:v>-0.65277461590195029</c:v>
                </c:pt>
                <c:pt idx="52">
                  <c:v>-0.65277461590195029</c:v>
                </c:pt>
                <c:pt idx="53">
                  <c:v>-0.65277461590195029</c:v>
                </c:pt>
                <c:pt idx="54">
                  <c:v>-0.65277461590195029</c:v>
                </c:pt>
                <c:pt idx="55">
                  <c:v>-0.65277461590195029</c:v>
                </c:pt>
                <c:pt idx="56">
                  <c:v>-0.65277461590195029</c:v>
                </c:pt>
                <c:pt idx="57">
                  <c:v>-0.65277461590195029</c:v>
                </c:pt>
                <c:pt idx="58">
                  <c:v>-0.65277461590195029</c:v>
                </c:pt>
                <c:pt idx="59">
                  <c:v>-0.65277461590195029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3'!$AN$4:$AN$63</c:f>
              <c:numCache>
                <c:formatCode>0.00</c:formatCode>
                <c:ptCount val="60"/>
                <c:pt idx="0">
                  <c:v>-5.6527746159019507</c:v>
                </c:pt>
                <c:pt idx="1">
                  <c:v>-5.6527746159019507</c:v>
                </c:pt>
                <c:pt idx="2">
                  <c:v>-5.6527746159019507</c:v>
                </c:pt>
                <c:pt idx="3">
                  <c:v>-5.6527746159019507</c:v>
                </c:pt>
                <c:pt idx="4">
                  <c:v>-5.6527746159019507</c:v>
                </c:pt>
                <c:pt idx="5">
                  <c:v>-5.6527746159019507</c:v>
                </c:pt>
                <c:pt idx="6">
                  <c:v>-5.6527746159019507</c:v>
                </c:pt>
                <c:pt idx="7">
                  <c:v>-5.6527746159019507</c:v>
                </c:pt>
                <c:pt idx="8">
                  <c:v>-5.6527746159019507</c:v>
                </c:pt>
                <c:pt idx="9">
                  <c:v>-5.6527746159019507</c:v>
                </c:pt>
                <c:pt idx="10">
                  <c:v>-5.6527746159019507</c:v>
                </c:pt>
                <c:pt idx="11">
                  <c:v>-5.6527746159019507</c:v>
                </c:pt>
                <c:pt idx="12">
                  <c:v>-5.6527746159019507</c:v>
                </c:pt>
                <c:pt idx="13">
                  <c:v>-5.6527746159019507</c:v>
                </c:pt>
                <c:pt idx="14">
                  <c:v>-5.6527746159019507</c:v>
                </c:pt>
                <c:pt idx="15">
                  <c:v>-5.6527746159019507</c:v>
                </c:pt>
                <c:pt idx="16">
                  <c:v>-5.6527746159019507</c:v>
                </c:pt>
                <c:pt idx="17">
                  <c:v>-5.6527746159019507</c:v>
                </c:pt>
                <c:pt idx="18">
                  <c:v>-5.6527746159019507</c:v>
                </c:pt>
                <c:pt idx="19">
                  <c:v>-5.6527746159019507</c:v>
                </c:pt>
                <c:pt idx="20">
                  <c:v>-5.6527746159019507</c:v>
                </c:pt>
                <c:pt idx="21">
                  <c:v>-5.6527746159019507</c:v>
                </c:pt>
                <c:pt idx="22">
                  <c:v>-5.6527746159019507</c:v>
                </c:pt>
                <c:pt idx="23">
                  <c:v>-5.6527746159019507</c:v>
                </c:pt>
                <c:pt idx="24">
                  <c:v>-5.6527746159019507</c:v>
                </c:pt>
                <c:pt idx="25">
                  <c:v>-5.6527746159019507</c:v>
                </c:pt>
                <c:pt idx="26">
                  <c:v>-5.6527746159019507</c:v>
                </c:pt>
                <c:pt idx="27">
                  <c:v>-5.6527746159019507</c:v>
                </c:pt>
                <c:pt idx="28">
                  <c:v>-5.6527746159019507</c:v>
                </c:pt>
                <c:pt idx="29">
                  <c:v>-5.6527746159019507</c:v>
                </c:pt>
                <c:pt idx="30">
                  <c:v>-5.6527746159019507</c:v>
                </c:pt>
                <c:pt idx="31">
                  <c:v>-5.6527746159019507</c:v>
                </c:pt>
                <c:pt idx="32">
                  <c:v>-5.6527746159019507</c:v>
                </c:pt>
                <c:pt idx="33">
                  <c:v>-5.6527746159019507</c:v>
                </c:pt>
                <c:pt idx="34">
                  <c:v>-5.6527746159019507</c:v>
                </c:pt>
                <c:pt idx="35">
                  <c:v>-5.6527746159019507</c:v>
                </c:pt>
                <c:pt idx="36">
                  <c:v>-5.6527746159019507</c:v>
                </c:pt>
                <c:pt idx="37">
                  <c:v>-5.6527746159019507</c:v>
                </c:pt>
                <c:pt idx="38">
                  <c:v>-5.6527746159019507</c:v>
                </c:pt>
                <c:pt idx="39">
                  <c:v>-5.6527746159019507</c:v>
                </c:pt>
                <c:pt idx="40">
                  <c:v>-5.6527746159019507</c:v>
                </c:pt>
                <c:pt idx="41">
                  <c:v>-5.6527746159019507</c:v>
                </c:pt>
                <c:pt idx="42">
                  <c:v>-5.6527746159019507</c:v>
                </c:pt>
                <c:pt idx="43">
                  <c:v>-5.6527746159019507</c:v>
                </c:pt>
                <c:pt idx="44">
                  <c:v>-5.6527746159019507</c:v>
                </c:pt>
                <c:pt idx="45">
                  <c:v>-5.6527746159019507</c:v>
                </c:pt>
                <c:pt idx="46">
                  <c:v>-5.6527746159019507</c:v>
                </c:pt>
                <c:pt idx="47">
                  <c:v>-5.6527746159019507</c:v>
                </c:pt>
                <c:pt idx="48">
                  <c:v>-5.6527746159019507</c:v>
                </c:pt>
                <c:pt idx="49">
                  <c:v>-5.6527746159019507</c:v>
                </c:pt>
                <c:pt idx="50">
                  <c:v>-5.6527746159019507</c:v>
                </c:pt>
                <c:pt idx="51">
                  <c:v>-5.6527746159019507</c:v>
                </c:pt>
                <c:pt idx="52">
                  <c:v>-5.6527746159019507</c:v>
                </c:pt>
                <c:pt idx="53">
                  <c:v>-5.6527746159019507</c:v>
                </c:pt>
                <c:pt idx="54">
                  <c:v>-5.6527746159019507</c:v>
                </c:pt>
                <c:pt idx="55">
                  <c:v>-5.6527746159019507</c:v>
                </c:pt>
                <c:pt idx="56">
                  <c:v>-5.6527746159019507</c:v>
                </c:pt>
                <c:pt idx="57">
                  <c:v>-5.6527746159019507</c:v>
                </c:pt>
                <c:pt idx="58">
                  <c:v>-5.6527746159019507</c:v>
                </c:pt>
                <c:pt idx="59">
                  <c:v>-5.6527746159019507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3'!$AO$4:$AO$63</c:f>
              <c:numCache>
                <c:formatCode>0.00</c:formatCode>
                <c:ptCount val="60"/>
                <c:pt idx="0">
                  <c:v>4.3472253840980493</c:v>
                </c:pt>
                <c:pt idx="1">
                  <c:v>4.3472253840980493</c:v>
                </c:pt>
                <c:pt idx="2">
                  <c:v>4.3472253840980493</c:v>
                </c:pt>
                <c:pt idx="3">
                  <c:v>4.3472253840980493</c:v>
                </c:pt>
                <c:pt idx="4">
                  <c:v>4.3472253840980493</c:v>
                </c:pt>
                <c:pt idx="5">
                  <c:v>4.3472253840980493</c:v>
                </c:pt>
                <c:pt idx="6">
                  <c:v>4.3472253840980493</c:v>
                </c:pt>
                <c:pt idx="7">
                  <c:v>4.3472253840980493</c:v>
                </c:pt>
                <c:pt idx="8">
                  <c:v>4.3472253840980493</c:v>
                </c:pt>
                <c:pt idx="9">
                  <c:v>4.3472253840980493</c:v>
                </c:pt>
                <c:pt idx="10">
                  <c:v>4.3472253840980493</c:v>
                </c:pt>
                <c:pt idx="11">
                  <c:v>4.3472253840980493</c:v>
                </c:pt>
                <c:pt idx="12">
                  <c:v>4.3472253840980493</c:v>
                </c:pt>
                <c:pt idx="13">
                  <c:v>4.3472253840980493</c:v>
                </c:pt>
                <c:pt idx="14">
                  <c:v>4.3472253840980493</c:v>
                </c:pt>
                <c:pt idx="15">
                  <c:v>4.3472253840980493</c:v>
                </c:pt>
                <c:pt idx="16">
                  <c:v>4.3472253840980493</c:v>
                </c:pt>
                <c:pt idx="17">
                  <c:v>4.3472253840980493</c:v>
                </c:pt>
                <c:pt idx="18">
                  <c:v>4.3472253840980493</c:v>
                </c:pt>
                <c:pt idx="19">
                  <c:v>4.3472253840980493</c:v>
                </c:pt>
                <c:pt idx="20">
                  <c:v>4.3472253840980493</c:v>
                </c:pt>
                <c:pt idx="21">
                  <c:v>4.3472253840980493</c:v>
                </c:pt>
                <c:pt idx="22">
                  <c:v>4.3472253840980493</c:v>
                </c:pt>
                <c:pt idx="23">
                  <c:v>4.3472253840980493</c:v>
                </c:pt>
                <c:pt idx="24">
                  <c:v>4.3472253840980493</c:v>
                </c:pt>
                <c:pt idx="25">
                  <c:v>4.3472253840980493</c:v>
                </c:pt>
                <c:pt idx="26">
                  <c:v>4.3472253840980493</c:v>
                </c:pt>
                <c:pt idx="27">
                  <c:v>4.3472253840980493</c:v>
                </c:pt>
                <c:pt idx="28">
                  <c:v>4.3472253840980493</c:v>
                </c:pt>
                <c:pt idx="29">
                  <c:v>4.3472253840980493</c:v>
                </c:pt>
                <c:pt idx="30">
                  <c:v>4.3472253840980493</c:v>
                </c:pt>
                <c:pt idx="31">
                  <c:v>4.3472253840980493</c:v>
                </c:pt>
                <c:pt idx="32">
                  <c:v>4.3472253840980493</c:v>
                </c:pt>
                <c:pt idx="33">
                  <c:v>4.3472253840980493</c:v>
                </c:pt>
                <c:pt idx="34">
                  <c:v>4.3472253840980493</c:v>
                </c:pt>
                <c:pt idx="35">
                  <c:v>4.3472253840980493</c:v>
                </c:pt>
                <c:pt idx="36">
                  <c:v>4.3472253840980493</c:v>
                </c:pt>
                <c:pt idx="37">
                  <c:v>4.3472253840980493</c:v>
                </c:pt>
                <c:pt idx="38">
                  <c:v>4.3472253840980493</c:v>
                </c:pt>
                <c:pt idx="39">
                  <c:v>4.3472253840980493</c:v>
                </c:pt>
                <c:pt idx="40">
                  <c:v>4.3472253840980493</c:v>
                </c:pt>
                <c:pt idx="41">
                  <c:v>4.3472253840980493</c:v>
                </c:pt>
                <c:pt idx="42">
                  <c:v>4.3472253840980493</c:v>
                </c:pt>
                <c:pt idx="43">
                  <c:v>4.3472253840980493</c:v>
                </c:pt>
                <c:pt idx="44">
                  <c:v>4.3472253840980493</c:v>
                </c:pt>
                <c:pt idx="45">
                  <c:v>4.3472253840980493</c:v>
                </c:pt>
                <c:pt idx="46">
                  <c:v>4.3472253840980493</c:v>
                </c:pt>
                <c:pt idx="47">
                  <c:v>4.3472253840980493</c:v>
                </c:pt>
                <c:pt idx="48">
                  <c:v>4.3472253840980493</c:v>
                </c:pt>
                <c:pt idx="49">
                  <c:v>4.3472253840980493</c:v>
                </c:pt>
                <c:pt idx="50">
                  <c:v>4.3472253840980493</c:v>
                </c:pt>
                <c:pt idx="51">
                  <c:v>4.3472253840980493</c:v>
                </c:pt>
                <c:pt idx="52">
                  <c:v>4.3472253840980493</c:v>
                </c:pt>
                <c:pt idx="53">
                  <c:v>4.3472253840980493</c:v>
                </c:pt>
                <c:pt idx="54">
                  <c:v>4.3472253840980493</c:v>
                </c:pt>
                <c:pt idx="55">
                  <c:v>4.3472253840980493</c:v>
                </c:pt>
                <c:pt idx="56">
                  <c:v>4.3472253840980493</c:v>
                </c:pt>
                <c:pt idx="57">
                  <c:v>4.3472253840980493</c:v>
                </c:pt>
                <c:pt idx="58">
                  <c:v>4.3472253840980493</c:v>
                </c:pt>
                <c:pt idx="59">
                  <c:v>4.3472253840980493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3'!$AP$4:$AP$63</c:f>
              <c:numCache>
                <c:formatCode>0.00</c:formatCode>
                <c:ptCount val="60"/>
                <c:pt idx="0">
                  <c:v>-2.9221292418972946</c:v>
                </c:pt>
                <c:pt idx="1">
                  <c:v>-2.9221292418972946</c:v>
                </c:pt>
                <c:pt idx="2">
                  <c:v>-2.9221292418972946</c:v>
                </c:pt>
                <c:pt idx="3">
                  <c:v>-2.9221292418972946</c:v>
                </c:pt>
                <c:pt idx="4">
                  <c:v>-2.9221292418972946</c:v>
                </c:pt>
                <c:pt idx="5">
                  <c:v>-2.9221292418972946</c:v>
                </c:pt>
                <c:pt idx="6">
                  <c:v>-2.9221292418972946</c:v>
                </c:pt>
                <c:pt idx="7">
                  <c:v>-2.9221292418972946</c:v>
                </c:pt>
                <c:pt idx="8">
                  <c:v>-2.9221292418972946</c:v>
                </c:pt>
                <c:pt idx="9">
                  <c:v>-2.9221292418972946</c:v>
                </c:pt>
                <c:pt idx="10">
                  <c:v>-2.9221292418972946</c:v>
                </c:pt>
                <c:pt idx="11">
                  <c:v>-2.9221292418972946</c:v>
                </c:pt>
                <c:pt idx="12">
                  <c:v>-2.9221292418972946</c:v>
                </c:pt>
                <c:pt idx="13">
                  <c:v>-2.9221292418972946</c:v>
                </c:pt>
                <c:pt idx="14">
                  <c:v>-2.9221292418972946</c:v>
                </c:pt>
                <c:pt idx="15">
                  <c:v>-2.9221292418972946</c:v>
                </c:pt>
                <c:pt idx="16">
                  <c:v>-2.9221292418972946</c:v>
                </c:pt>
                <c:pt idx="17">
                  <c:v>-2.9221292418972946</c:v>
                </c:pt>
                <c:pt idx="18">
                  <c:v>-2.9221292418972946</c:v>
                </c:pt>
                <c:pt idx="19">
                  <c:v>-2.9221292418972946</c:v>
                </c:pt>
                <c:pt idx="20">
                  <c:v>-2.9221292418972946</c:v>
                </c:pt>
                <c:pt idx="21">
                  <c:v>-2.9221292418972946</c:v>
                </c:pt>
                <c:pt idx="22">
                  <c:v>-2.9221292418972946</c:v>
                </c:pt>
                <c:pt idx="23">
                  <c:v>-2.9221292418972946</c:v>
                </c:pt>
                <c:pt idx="24">
                  <c:v>-2.9221292418972946</c:v>
                </c:pt>
                <c:pt idx="25">
                  <c:v>-2.9221292418972946</c:v>
                </c:pt>
                <c:pt idx="26">
                  <c:v>-2.9221292418972946</c:v>
                </c:pt>
                <c:pt idx="27">
                  <c:v>-2.9221292418972946</c:v>
                </c:pt>
                <c:pt idx="28">
                  <c:v>-2.9221292418972946</c:v>
                </c:pt>
                <c:pt idx="29">
                  <c:v>-2.9221292418972946</c:v>
                </c:pt>
                <c:pt idx="30">
                  <c:v>-2.9221292418972946</c:v>
                </c:pt>
                <c:pt idx="31">
                  <c:v>-2.9221292418972946</c:v>
                </c:pt>
                <c:pt idx="32">
                  <c:v>-2.9221292418972946</c:v>
                </c:pt>
                <c:pt idx="33">
                  <c:v>-2.9221292418972946</c:v>
                </c:pt>
                <c:pt idx="34">
                  <c:v>-2.9221292418972946</c:v>
                </c:pt>
                <c:pt idx="35">
                  <c:v>-2.9221292418972946</c:v>
                </c:pt>
                <c:pt idx="36">
                  <c:v>-2.9221292418972946</c:v>
                </c:pt>
                <c:pt idx="37">
                  <c:v>-2.9221292418972946</c:v>
                </c:pt>
                <c:pt idx="38">
                  <c:v>-2.9221292418972946</c:v>
                </c:pt>
                <c:pt idx="39">
                  <c:v>-2.9221292418972946</c:v>
                </c:pt>
                <c:pt idx="40">
                  <c:v>-2.9221292418972946</c:v>
                </c:pt>
                <c:pt idx="41">
                  <c:v>-2.9221292418972946</c:v>
                </c:pt>
                <c:pt idx="42">
                  <c:v>-2.9221292418972946</c:v>
                </c:pt>
                <c:pt idx="43">
                  <c:v>-2.9221292418972946</c:v>
                </c:pt>
                <c:pt idx="44">
                  <c:v>-2.9221292418972946</c:v>
                </c:pt>
                <c:pt idx="45">
                  <c:v>-2.9221292418972946</c:v>
                </c:pt>
                <c:pt idx="46">
                  <c:v>-2.9221292418972946</c:v>
                </c:pt>
                <c:pt idx="47">
                  <c:v>-2.9221292418972946</c:v>
                </c:pt>
                <c:pt idx="48">
                  <c:v>-2.9221292418972946</c:v>
                </c:pt>
                <c:pt idx="49">
                  <c:v>-2.9221292418972946</c:v>
                </c:pt>
                <c:pt idx="50">
                  <c:v>-2.9221292418972946</c:v>
                </c:pt>
                <c:pt idx="51">
                  <c:v>-2.9221292418972946</c:v>
                </c:pt>
                <c:pt idx="52">
                  <c:v>-2.9221292418972946</c:v>
                </c:pt>
                <c:pt idx="53">
                  <c:v>-2.9221292418972946</c:v>
                </c:pt>
                <c:pt idx="54">
                  <c:v>-2.9221292418972946</c:v>
                </c:pt>
                <c:pt idx="55">
                  <c:v>-2.9221292418972946</c:v>
                </c:pt>
                <c:pt idx="56">
                  <c:v>-2.9221292418972946</c:v>
                </c:pt>
                <c:pt idx="57">
                  <c:v>-2.9221292418972946</c:v>
                </c:pt>
                <c:pt idx="58">
                  <c:v>-2.9221292418972946</c:v>
                </c:pt>
                <c:pt idx="59">
                  <c:v>-2.9221292418972946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3'!$AQ$4:$AQ$63</c:f>
              <c:numCache>
                <c:formatCode>0.00</c:formatCode>
                <c:ptCount val="60"/>
                <c:pt idx="0">
                  <c:v>1.616580010093394</c:v>
                </c:pt>
                <c:pt idx="1">
                  <c:v>1.616580010093394</c:v>
                </c:pt>
                <c:pt idx="2">
                  <c:v>1.616580010093394</c:v>
                </c:pt>
                <c:pt idx="3">
                  <c:v>1.616580010093394</c:v>
                </c:pt>
                <c:pt idx="4">
                  <c:v>1.616580010093394</c:v>
                </c:pt>
                <c:pt idx="5">
                  <c:v>1.616580010093394</c:v>
                </c:pt>
                <c:pt idx="6">
                  <c:v>1.616580010093394</c:v>
                </c:pt>
                <c:pt idx="7">
                  <c:v>1.616580010093394</c:v>
                </c:pt>
                <c:pt idx="8">
                  <c:v>1.616580010093394</c:v>
                </c:pt>
                <c:pt idx="9">
                  <c:v>1.616580010093394</c:v>
                </c:pt>
                <c:pt idx="10">
                  <c:v>1.616580010093394</c:v>
                </c:pt>
                <c:pt idx="11">
                  <c:v>1.616580010093394</c:v>
                </c:pt>
                <c:pt idx="12">
                  <c:v>1.616580010093394</c:v>
                </c:pt>
                <c:pt idx="13">
                  <c:v>1.616580010093394</c:v>
                </c:pt>
                <c:pt idx="14">
                  <c:v>1.616580010093394</c:v>
                </c:pt>
                <c:pt idx="15">
                  <c:v>1.616580010093394</c:v>
                </c:pt>
                <c:pt idx="16">
                  <c:v>1.616580010093394</c:v>
                </c:pt>
                <c:pt idx="17">
                  <c:v>1.616580010093394</c:v>
                </c:pt>
                <c:pt idx="18">
                  <c:v>1.616580010093394</c:v>
                </c:pt>
                <c:pt idx="19">
                  <c:v>1.616580010093394</c:v>
                </c:pt>
                <c:pt idx="20">
                  <c:v>1.616580010093394</c:v>
                </c:pt>
                <c:pt idx="21">
                  <c:v>1.616580010093394</c:v>
                </c:pt>
                <c:pt idx="22">
                  <c:v>1.616580010093394</c:v>
                </c:pt>
                <c:pt idx="23">
                  <c:v>1.616580010093394</c:v>
                </c:pt>
                <c:pt idx="24">
                  <c:v>1.616580010093394</c:v>
                </c:pt>
                <c:pt idx="25">
                  <c:v>1.616580010093394</c:v>
                </c:pt>
                <c:pt idx="26">
                  <c:v>1.616580010093394</c:v>
                </c:pt>
                <c:pt idx="27">
                  <c:v>1.616580010093394</c:v>
                </c:pt>
                <c:pt idx="28">
                  <c:v>1.616580010093394</c:v>
                </c:pt>
                <c:pt idx="29">
                  <c:v>1.616580010093394</c:v>
                </c:pt>
                <c:pt idx="30">
                  <c:v>1.616580010093394</c:v>
                </c:pt>
                <c:pt idx="31">
                  <c:v>1.616580010093394</c:v>
                </c:pt>
                <c:pt idx="32">
                  <c:v>1.616580010093394</c:v>
                </c:pt>
                <c:pt idx="33">
                  <c:v>1.616580010093394</c:v>
                </c:pt>
                <c:pt idx="34">
                  <c:v>1.616580010093394</c:v>
                </c:pt>
                <c:pt idx="35">
                  <c:v>1.616580010093394</c:v>
                </c:pt>
                <c:pt idx="36">
                  <c:v>1.616580010093394</c:v>
                </c:pt>
                <c:pt idx="37">
                  <c:v>1.616580010093394</c:v>
                </c:pt>
                <c:pt idx="38">
                  <c:v>1.616580010093394</c:v>
                </c:pt>
                <c:pt idx="39">
                  <c:v>1.616580010093394</c:v>
                </c:pt>
                <c:pt idx="40">
                  <c:v>1.616580010093394</c:v>
                </c:pt>
                <c:pt idx="41">
                  <c:v>1.616580010093394</c:v>
                </c:pt>
                <c:pt idx="42">
                  <c:v>1.616580010093394</c:v>
                </c:pt>
                <c:pt idx="43">
                  <c:v>1.616580010093394</c:v>
                </c:pt>
                <c:pt idx="44">
                  <c:v>1.616580010093394</c:v>
                </c:pt>
                <c:pt idx="45">
                  <c:v>1.616580010093394</c:v>
                </c:pt>
                <c:pt idx="46">
                  <c:v>1.616580010093394</c:v>
                </c:pt>
                <c:pt idx="47">
                  <c:v>1.616580010093394</c:v>
                </c:pt>
                <c:pt idx="48">
                  <c:v>1.616580010093394</c:v>
                </c:pt>
                <c:pt idx="49">
                  <c:v>1.616580010093394</c:v>
                </c:pt>
                <c:pt idx="50">
                  <c:v>1.616580010093394</c:v>
                </c:pt>
                <c:pt idx="51">
                  <c:v>1.616580010093394</c:v>
                </c:pt>
                <c:pt idx="52">
                  <c:v>1.616580010093394</c:v>
                </c:pt>
                <c:pt idx="53">
                  <c:v>1.616580010093394</c:v>
                </c:pt>
                <c:pt idx="54">
                  <c:v>1.616580010093394</c:v>
                </c:pt>
                <c:pt idx="55">
                  <c:v>1.616580010093394</c:v>
                </c:pt>
                <c:pt idx="56">
                  <c:v>1.616580010093394</c:v>
                </c:pt>
                <c:pt idx="57">
                  <c:v>1.616580010093394</c:v>
                </c:pt>
                <c:pt idx="58">
                  <c:v>1.616580010093394</c:v>
                </c:pt>
                <c:pt idx="59">
                  <c:v>1.616580010093394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30408"/>
        <c:axId val="249930016"/>
      </c:lineChart>
      <c:catAx>
        <c:axId val="2499304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930016"/>
        <c:crossesAt val="-15"/>
        <c:auto val="1"/>
        <c:lblAlgn val="ctr"/>
        <c:lblOffset val="100"/>
        <c:tickLblSkip val="3"/>
        <c:tickMarkSkip val="3"/>
        <c:noMultiLvlLbl val="0"/>
      </c:catAx>
      <c:valAx>
        <c:axId val="249930016"/>
        <c:scaling>
          <c:orientation val="minMax"/>
          <c:max val="15"/>
          <c:min val="-1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930408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2016
Particle Size Distribution Results
Percent &lt;0.002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04838363176135E-2"/>
          <c:y val="0.19249592169657423"/>
          <c:w val="0.90579973099447975"/>
          <c:h val="0.58401305057096253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diamond"/>
              <c:size val="5"/>
            </c:marker>
            <c:bubble3D val="0"/>
          </c:dPt>
          <c:dPt>
            <c:idx val="4"/>
            <c:marker>
              <c:symbol val="diamond"/>
              <c:size val="5"/>
            </c:marker>
            <c:bubble3D val="0"/>
          </c:dPt>
          <c:dPt>
            <c:idx val="5"/>
            <c:marker>
              <c:symbol val="diamond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diamond"/>
              <c:size val="5"/>
            </c:marker>
            <c:bubble3D val="0"/>
          </c:dPt>
          <c:dPt>
            <c:idx val="13"/>
            <c:marker>
              <c:symbol val="diamond"/>
              <c:size val="5"/>
            </c:marker>
            <c:bubble3D val="0"/>
          </c:dPt>
          <c:dPt>
            <c:idx val="14"/>
            <c:marker>
              <c:symbol val="diamond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PSD'!$D$4:$D$24</c:f>
              <c:numCache>
                <c:formatCode>0.0</c:formatCode>
                <c:ptCount val="21"/>
                <c:pt idx="0">
                  <c:v>11</c:v>
                </c:pt>
                <c:pt idx="1">
                  <c:v>10.8</c:v>
                </c:pt>
                <c:pt idx="2">
                  <c:v>10.8</c:v>
                </c:pt>
                <c:pt idx="3">
                  <c:v>6</c:v>
                </c:pt>
                <c:pt idx="4" formatCode="General">
                  <c:v>4.8</c:v>
                </c:pt>
                <c:pt idx="5">
                  <c:v>5.0999999999999996</c:v>
                </c:pt>
                <c:pt idx="6">
                  <c:v>10.8</c:v>
                </c:pt>
                <c:pt idx="7">
                  <c:v>11.1</c:v>
                </c:pt>
                <c:pt idx="8">
                  <c:v>11.2</c:v>
                </c:pt>
                <c:pt idx="9">
                  <c:v>9.1999999999999993</c:v>
                </c:pt>
                <c:pt idx="10">
                  <c:v>10.1</c:v>
                </c:pt>
                <c:pt idx="11">
                  <c:v>10.1</c:v>
                </c:pt>
                <c:pt idx="12" formatCode="0.00">
                  <c:v>5.77</c:v>
                </c:pt>
                <c:pt idx="13" formatCode="0.00">
                  <c:v>8.7100000000000009</c:v>
                </c:pt>
                <c:pt idx="14" formatCode="0.00">
                  <c:v>6.43</c:v>
                </c:pt>
                <c:pt idx="15" formatCode="General">
                  <c:v>13.2</c:v>
                </c:pt>
                <c:pt idx="16">
                  <c:v>13.6</c:v>
                </c:pt>
                <c:pt idx="17">
                  <c:v>12.8</c:v>
                </c:pt>
              </c:numCache>
            </c:numRef>
          </c:val>
          <c:smooth val="0"/>
        </c:ser>
        <c:ser>
          <c:idx val="1"/>
          <c:order val="1"/>
          <c:tx>
            <c:v>Median (10.45)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PSD'!$J$4:$J$24</c:f>
              <c:numCache>
                <c:formatCode>0.00</c:formatCode>
                <c:ptCount val="21"/>
                <c:pt idx="0">
                  <c:v>10.45</c:v>
                </c:pt>
                <c:pt idx="1">
                  <c:v>10.45</c:v>
                </c:pt>
                <c:pt idx="2">
                  <c:v>10.45</c:v>
                </c:pt>
                <c:pt idx="3">
                  <c:v>10.45</c:v>
                </c:pt>
                <c:pt idx="4">
                  <c:v>10.45</c:v>
                </c:pt>
                <c:pt idx="5">
                  <c:v>10.45</c:v>
                </c:pt>
                <c:pt idx="6">
                  <c:v>10.45</c:v>
                </c:pt>
                <c:pt idx="7">
                  <c:v>10.45</c:v>
                </c:pt>
                <c:pt idx="8">
                  <c:v>10.45</c:v>
                </c:pt>
                <c:pt idx="9">
                  <c:v>10.45</c:v>
                </c:pt>
                <c:pt idx="10">
                  <c:v>10.45</c:v>
                </c:pt>
                <c:pt idx="11">
                  <c:v>10.45</c:v>
                </c:pt>
                <c:pt idx="12">
                  <c:v>10.45</c:v>
                </c:pt>
                <c:pt idx="13">
                  <c:v>10.45</c:v>
                </c:pt>
                <c:pt idx="14">
                  <c:v>10.45</c:v>
                </c:pt>
                <c:pt idx="15">
                  <c:v>10.45</c:v>
                </c:pt>
                <c:pt idx="16">
                  <c:v>10.45</c:v>
                </c:pt>
                <c:pt idx="17">
                  <c:v>10.45</c:v>
                </c:pt>
                <c:pt idx="18">
                  <c:v>10.45</c:v>
                </c:pt>
                <c:pt idx="19">
                  <c:v>10.45</c:v>
                </c:pt>
                <c:pt idx="20">
                  <c:v>10.45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PSD'!$K$4:$K$24</c:f>
              <c:numCache>
                <c:formatCode>0.00</c:formatCode>
                <c:ptCount val="21"/>
                <c:pt idx="0">
                  <c:v>1.3877316530763544</c:v>
                </c:pt>
                <c:pt idx="1">
                  <c:v>1.3877316530763544</c:v>
                </c:pt>
                <c:pt idx="2">
                  <c:v>1.3877316530763544</c:v>
                </c:pt>
                <c:pt idx="3">
                  <c:v>1.3877316530763544</c:v>
                </c:pt>
                <c:pt idx="4">
                  <c:v>1.3877316530763544</c:v>
                </c:pt>
                <c:pt idx="5">
                  <c:v>1.3877316530763544</c:v>
                </c:pt>
                <c:pt idx="6">
                  <c:v>1.3877316530763544</c:v>
                </c:pt>
                <c:pt idx="7">
                  <c:v>1.3877316530763544</c:v>
                </c:pt>
                <c:pt idx="8">
                  <c:v>1.3877316530763544</c:v>
                </c:pt>
                <c:pt idx="9">
                  <c:v>1.3877316530763544</c:v>
                </c:pt>
                <c:pt idx="10">
                  <c:v>1.3877316530763544</c:v>
                </c:pt>
                <c:pt idx="11">
                  <c:v>1.3877316530763544</c:v>
                </c:pt>
                <c:pt idx="12">
                  <c:v>1.3877316530763544</c:v>
                </c:pt>
                <c:pt idx="13">
                  <c:v>1.3877316530763544</c:v>
                </c:pt>
                <c:pt idx="14">
                  <c:v>1.3877316530763544</c:v>
                </c:pt>
                <c:pt idx="15">
                  <c:v>1.3877316530763544</c:v>
                </c:pt>
                <c:pt idx="16">
                  <c:v>1.3877316530763544</c:v>
                </c:pt>
                <c:pt idx="17">
                  <c:v>1.3877316530763544</c:v>
                </c:pt>
                <c:pt idx="18">
                  <c:v>1.3877316530763544</c:v>
                </c:pt>
                <c:pt idx="19">
                  <c:v>1.3877316530763544</c:v>
                </c:pt>
                <c:pt idx="20">
                  <c:v>1.3877316530763544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PSD'!$L$4:$L$24</c:f>
              <c:numCache>
                <c:formatCode>0.00</c:formatCode>
                <c:ptCount val="21"/>
                <c:pt idx="0">
                  <c:v>19.512268346923644</c:v>
                </c:pt>
                <c:pt idx="1">
                  <c:v>19.512268346923644</c:v>
                </c:pt>
                <c:pt idx="2">
                  <c:v>19.512268346923644</c:v>
                </c:pt>
                <c:pt idx="3">
                  <c:v>19.512268346923644</c:v>
                </c:pt>
                <c:pt idx="4">
                  <c:v>19.512268346923644</c:v>
                </c:pt>
                <c:pt idx="5">
                  <c:v>19.512268346923644</c:v>
                </c:pt>
                <c:pt idx="6">
                  <c:v>19.512268346923644</c:v>
                </c:pt>
                <c:pt idx="7">
                  <c:v>19.512268346923644</c:v>
                </c:pt>
                <c:pt idx="8">
                  <c:v>19.512268346923644</c:v>
                </c:pt>
                <c:pt idx="9">
                  <c:v>19.512268346923644</c:v>
                </c:pt>
                <c:pt idx="10">
                  <c:v>19.512268346923644</c:v>
                </c:pt>
                <c:pt idx="11">
                  <c:v>19.512268346923644</c:v>
                </c:pt>
                <c:pt idx="12">
                  <c:v>19.512268346923644</c:v>
                </c:pt>
                <c:pt idx="13">
                  <c:v>19.512268346923644</c:v>
                </c:pt>
                <c:pt idx="14">
                  <c:v>19.512268346923644</c:v>
                </c:pt>
                <c:pt idx="15">
                  <c:v>19.512268346923644</c:v>
                </c:pt>
                <c:pt idx="16">
                  <c:v>19.512268346923644</c:v>
                </c:pt>
                <c:pt idx="17">
                  <c:v>19.512268346923644</c:v>
                </c:pt>
                <c:pt idx="18">
                  <c:v>19.512268346923644</c:v>
                </c:pt>
                <c:pt idx="19">
                  <c:v>19.512268346923644</c:v>
                </c:pt>
                <c:pt idx="20">
                  <c:v>19.512268346923644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35144"/>
        <c:axId val="491035536"/>
      </c:lineChart>
      <c:catAx>
        <c:axId val="4910351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833517807605016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035536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491035536"/>
        <c:scaling>
          <c:orientation val="minMax"/>
          <c:max val="3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1.1462857623224144E-2"/>
              <c:y val="0.40619906968435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03514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480427046263345"/>
          <c:y val="0.94895287958115193"/>
          <c:w val="0.75355871886120995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2016
Particle Size Distribution Results
Percent &lt;0.004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35856194132318E-2"/>
          <c:y val="0.19249592169657423"/>
          <c:w val="0.90863631481118234"/>
          <c:h val="0.58401305057096253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diamond"/>
              <c:size val="5"/>
            </c:marker>
            <c:bubble3D val="0"/>
          </c:dPt>
          <c:dPt>
            <c:idx val="4"/>
            <c:marker>
              <c:symbol val="diamond"/>
              <c:size val="5"/>
            </c:marker>
            <c:bubble3D val="0"/>
          </c:dPt>
          <c:dPt>
            <c:idx val="5"/>
            <c:marker>
              <c:symbol val="diamond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diamond"/>
              <c:size val="5"/>
            </c:marker>
            <c:bubble3D val="0"/>
          </c:dPt>
          <c:dPt>
            <c:idx val="13"/>
            <c:marker>
              <c:symbol val="diamond"/>
              <c:size val="5"/>
            </c:marker>
            <c:bubble3D val="0"/>
          </c:dPt>
          <c:dPt>
            <c:idx val="14"/>
            <c:marker>
              <c:symbol val="diamond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PSD'!$E$4:$E$24</c:f>
              <c:numCache>
                <c:formatCode>0.0</c:formatCode>
                <c:ptCount val="21"/>
                <c:pt idx="0">
                  <c:v>12.3</c:v>
                </c:pt>
                <c:pt idx="1">
                  <c:v>12.5</c:v>
                </c:pt>
                <c:pt idx="2">
                  <c:v>11.9</c:v>
                </c:pt>
                <c:pt idx="3" formatCode="General">
                  <c:v>12.3</c:v>
                </c:pt>
                <c:pt idx="4" formatCode="General">
                  <c:v>14.5</c:v>
                </c:pt>
                <c:pt idx="5">
                  <c:v>14.8</c:v>
                </c:pt>
                <c:pt idx="6">
                  <c:v>16.600000000000001</c:v>
                </c:pt>
                <c:pt idx="7">
                  <c:v>17</c:v>
                </c:pt>
                <c:pt idx="8">
                  <c:v>17.2</c:v>
                </c:pt>
                <c:pt idx="9">
                  <c:v>11.5</c:v>
                </c:pt>
                <c:pt idx="10">
                  <c:v>11</c:v>
                </c:pt>
                <c:pt idx="11">
                  <c:v>11.6</c:v>
                </c:pt>
                <c:pt idx="12" formatCode="0.00">
                  <c:v>10.94</c:v>
                </c:pt>
                <c:pt idx="13" formatCode="0.00">
                  <c:v>14.63</c:v>
                </c:pt>
                <c:pt idx="14" formatCode="0.00">
                  <c:v>11.25</c:v>
                </c:pt>
                <c:pt idx="15" formatCode="General">
                  <c:v>17.8</c:v>
                </c:pt>
                <c:pt idx="16">
                  <c:v>17.8</c:v>
                </c:pt>
                <c:pt idx="17">
                  <c:v>17.899999999999999</c:v>
                </c:pt>
                <c:pt idx="19">
                  <c:v>8.5</c:v>
                </c:pt>
                <c:pt idx="20">
                  <c:v>8.8000000000000007</c:v>
                </c:pt>
              </c:numCache>
            </c:numRef>
          </c:val>
          <c:smooth val="0"/>
        </c:ser>
        <c:ser>
          <c:idx val="1"/>
          <c:order val="1"/>
          <c:tx>
            <c:v>Median (13.50)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8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PSD'!$M$4:$M$24</c:f>
              <c:numCache>
                <c:formatCode>0.00</c:formatCode>
                <c:ptCount val="21"/>
                <c:pt idx="0">
                  <c:v>13.5</c:v>
                </c:pt>
                <c:pt idx="1">
                  <c:v>13.5</c:v>
                </c:pt>
                <c:pt idx="2">
                  <c:v>13.5</c:v>
                </c:pt>
                <c:pt idx="3">
                  <c:v>13.5</c:v>
                </c:pt>
                <c:pt idx="4">
                  <c:v>13.5</c:v>
                </c:pt>
                <c:pt idx="5">
                  <c:v>13.5</c:v>
                </c:pt>
                <c:pt idx="6">
                  <c:v>13.5</c:v>
                </c:pt>
                <c:pt idx="7">
                  <c:v>13.5</c:v>
                </c:pt>
                <c:pt idx="8">
                  <c:v>13.5</c:v>
                </c:pt>
                <c:pt idx="9">
                  <c:v>13.5</c:v>
                </c:pt>
                <c:pt idx="10">
                  <c:v>13.5</c:v>
                </c:pt>
                <c:pt idx="11">
                  <c:v>13.5</c:v>
                </c:pt>
                <c:pt idx="12">
                  <c:v>13.5</c:v>
                </c:pt>
                <c:pt idx="13">
                  <c:v>13.5</c:v>
                </c:pt>
                <c:pt idx="14">
                  <c:v>13.5</c:v>
                </c:pt>
                <c:pt idx="15">
                  <c:v>13.5</c:v>
                </c:pt>
                <c:pt idx="16">
                  <c:v>13.5</c:v>
                </c:pt>
                <c:pt idx="17">
                  <c:v>13.5</c:v>
                </c:pt>
                <c:pt idx="18">
                  <c:v>13.5</c:v>
                </c:pt>
                <c:pt idx="19">
                  <c:v>13.5</c:v>
                </c:pt>
                <c:pt idx="20">
                  <c:v>13.5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PSD'!$N$4:$N$24</c:f>
              <c:numCache>
                <c:formatCode>0.00</c:formatCode>
                <c:ptCount val="21"/>
                <c:pt idx="0">
                  <c:v>1.8802816901408494</c:v>
                </c:pt>
                <c:pt idx="1">
                  <c:v>1.8802816901408494</c:v>
                </c:pt>
                <c:pt idx="2">
                  <c:v>1.8802816901408494</c:v>
                </c:pt>
                <c:pt idx="3">
                  <c:v>1.8802816901408494</c:v>
                </c:pt>
                <c:pt idx="4">
                  <c:v>1.8802816901408494</c:v>
                </c:pt>
                <c:pt idx="5">
                  <c:v>1.8802816901408494</c:v>
                </c:pt>
                <c:pt idx="6">
                  <c:v>1.8802816901408494</c:v>
                </c:pt>
                <c:pt idx="7">
                  <c:v>1.8802816901408494</c:v>
                </c:pt>
                <c:pt idx="8">
                  <c:v>1.8802816901408494</c:v>
                </c:pt>
                <c:pt idx="9">
                  <c:v>1.8802816901408494</c:v>
                </c:pt>
                <c:pt idx="10">
                  <c:v>1.8802816901408494</c:v>
                </c:pt>
                <c:pt idx="11">
                  <c:v>1.8802816901408494</c:v>
                </c:pt>
                <c:pt idx="12">
                  <c:v>1.8802816901408494</c:v>
                </c:pt>
                <c:pt idx="13">
                  <c:v>1.8802816901408494</c:v>
                </c:pt>
                <c:pt idx="14">
                  <c:v>1.8802816901408494</c:v>
                </c:pt>
                <c:pt idx="15">
                  <c:v>1.8802816901408494</c:v>
                </c:pt>
                <c:pt idx="16">
                  <c:v>1.8802816901408494</c:v>
                </c:pt>
                <c:pt idx="17">
                  <c:v>1.8802816901408494</c:v>
                </c:pt>
                <c:pt idx="18">
                  <c:v>1.8802816901408494</c:v>
                </c:pt>
                <c:pt idx="19">
                  <c:v>1.8802816901408494</c:v>
                </c:pt>
                <c:pt idx="20">
                  <c:v>1.8802816901408494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PSD'!$O$4:$O$24</c:f>
              <c:numCache>
                <c:formatCode>0.00</c:formatCode>
                <c:ptCount val="21"/>
                <c:pt idx="0">
                  <c:v>25.119718309859152</c:v>
                </c:pt>
                <c:pt idx="1">
                  <c:v>25.119718309859152</c:v>
                </c:pt>
                <c:pt idx="2">
                  <c:v>25.119718309859152</c:v>
                </c:pt>
                <c:pt idx="3">
                  <c:v>25.119718309859152</c:v>
                </c:pt>
                <c:pt idx="4">
                  <c:v>25.119718309859152</c:v>
                </c:pt>
                <c:pt idx="5">
                  <c:v>25.119718309859152</c:v>
                </c:pt>
                <c:pt idx="6">
                  <c:v>25.119718309859152</c:v>
                </c:pt>
                <c:pt idx="7">
                  <c:v>25.119718309859152</c:v>
                </c:pt>
                <c:pt idx="8">
                  <c:v>25.119718309859152</c:v>
                </c:pt>
                <c:pt idx="9">
                  <c:v>25.119718309859152</c:v>
                </c:pt>
                <c:pt idx="10">
                  <c:v>25.119718309859152</c:v>
                </c:pt>
                <c:pt idx="11">
                  <c:v>25.119718309859152</c:v>
                </c:pt>
                <c:pt idx="12">
                  <c:v>25.119718309859152</c:v>
                </c:pt>
                <c:pt idx="13">
                  <c:v>25.119718309859152</c:v>
                </c:pt>
                <c:pt idx="14">
                  <c:v>25.119718309859152</c:v>
                </c:pt>
                <c:pt idx="15">
                  <c:v>25.119718309859152</c:v>
                </c:pt>
                <c:pt idx="16">
                  <c:v>25.119718309859152</c:v>
                </c:pt>
                <c:pt idx="17">
                  <c:v>25.119718309859152</c:v>
                </c:pt>
                <c:pt idx="18">
                  <c:v>25.119718309859152</c:v>
                </c:pt>
                <c:pt idx="19">
                  <c:v>25.119718309859152</c:v>
                </c:pt>
                <c:pt idx="20">
                  <c:v>25.119718309859152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36320"/>
        <c:axId val="491036712"/>
      </c:lineChart>
      <c:catAx>
        <c:axId val="49103632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036712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491036712"/>
        <c:scaling>
          <c:orientation val="minMax"/>
          <c:max val="35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7.0233324926910834E-3"/>
              <c:y val="0.40619906968435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03632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87958115183258"/>
          <c:w val="0.75355871886120984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2016
Particle Size Distribution Results
Percent &lt;0.008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74824405752097E-2"/>
          <c:y val="0.19203425815228595"/>
          <c:w val="0.91013802632065366"/>
          <c:h val="0.585924713584288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diamond"/>
              <c:size val="5"/>
            </c:marker>
            <c:bubble3D val="0"/>
          </c:dPt>
          <c:dPt>
            <c:idx val="4"/>
            <c:marker>
              <c:symbol val="diamond"/>
              <c:size val="5"/>
            </c:marker>
            <c:bubble3D val="0"/>
          </c:dPt>
          <c:dPt>
            <c:idx val="5"/>
            <c:marker>
              <c:symbol val="diamond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diamond"/>
              <c:size val="5"/>
            </c:marker>
            <c:bubble3D val="0"/>
          </c:dPt>
          <c:dPt>
            <c:idx val="13"/>
            <c:marker>
              <c:symbol val="diamond"/>
              <c:size val="5"/>
            </c:marker>
            <c:bubble3D val="0"/>
          </c:dPt>
          <c:dPt>
            <c:idx val="14"/>
            <c:marker>
              <c:symbol val="diamond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PSD'!$F$4:$F$24</c:f>
              <c:numCache>
                <c:formatCode>0.0</c:formatCode>
                <c:ptCount val="21"/>
                <c:pt idx="0">
                  <c:v>15</c:v>
                </c:pt>
                <c:pt idx="1">
                  <c:v>15.7</c:v>
                </c:pt>
                <c:pt idx="2">
                  <c:v>14.9</c:v>
                </c:pt>
                <c:pt idx="3" formatCode="General">
                  <c:v>22.8</c:v>
                </c:pt>
                <c:pt idx="4">
                  <c:v>24</c:v>
                </c:pt>
                <c:pt idx="5" formatCode="General">
                  <c:v>24.5</c:v>
                </c:pt>
                <c:pt idx="6">
                  <c:v>26.6</c:v>
                </c:pt>
                <c:pt idx="7">
                  <c:v>26.9</c:v>
                </c:pt>
                <c:pt idx="8">
                  <c:v>27.3</c:v>
                </c:pt>
                <c:pt idx="9">
                  <c:v>20.7</c:v>
                </c:pt>
                <c:pt idx="10">
                  <c:v>19.600000000000001</c:v>
                </c:pt>
                <c:pt idx="11">
                  <c:v>20.7</c:v>
                </c:pt>
                <c:pt idx="12" formatCode="0.00">
                  <c:v>19.43</c:v>
                </c:pt>
                <c:pt idx="13" formatCode="0.00">
                  <c:v>19.96</c:v>
                </c:pt>
                <c:pt idx="14" formatCode="0.00">
                  <c:v>19.87</c:v>
                </c:pt>
                <c:pt idx="15" formatCode="General">
                  <c:v>21.9</c:v>
                </c:pt>
                <c:pt idx="16">
                  <c:v>22.1</c:v>
                </c:pt>
                <c:pt idx="17">
                  <c:v>21.6</c:v>
                </c:pt>
                <c:pt idx="19">
                  <c:v>14.5</c:v>
                </c:pt>
                <c:pt idx="20">
                  <c:v>15.7</c:v>
                </c:pt>
              </c:numCache>
            </c:numRef>
          </c:val>
          <c:smooth val="0"/>
        </c:ser>
        <c:ser>
          <c:idx val="1"/>
          <c:order val="1"/>
          <c:tx>
            <c:v>Median (21.15)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PSD'!$P$4:$P$24</c:f>
              <c:numCache>
                <c:formatCode>0.00</c:formatCode>
                <c:ptCount val="21"/>
                <c:pt idx="0">
                  <c:v>21.15</c:v>
                </c:pt>
                <c:pt idx="1">
                  <c:v>21.15</c:v>
                </c:pt>
                <c:pt idx="2">
                  <c:v>21.15</c:v>
                </c:pt>
                <c:pt idx="3">
                  <c:v>21.15</c:v>
                </c:pt>
                <c:pt idx="4">
                  <c:v>21.15</c:v>
                </c:pt>
                <c:pt idx="5">
                  <c:v>21.15</c:v>
                </c:pt>
                <c:pt idx="6">
                  <c:v>21.15</c:v>
                </c:pt>
                <c:pt idx="7">
                  <c:v>21.15</c:v>
                </c:pt>
                <c:pt idx="8">
                  <c:v>21.15</c:v>
                </c:pt>
                <c:pt idx="9">
                  <c:v>21.15</c:v>
                </c:pt>
                <c:pt idx="10">
                  <c:v>21.15</c:v>
                </c:pt>
                <c:pt idx="11">
                  <c:v>21.15</c:v>
                </c:pt>
                <c:pt idx="12">
                  <c:v>21.15</c:v>
                </c:pt>
                <c:pt idx="13">
                  <c:v>21.15</c:v>
                </c:pt>
                <c:pt idx="14">
                  <c:v>21.15</c:v>
                </c:pt>
                <c:pt idx="15">
                  <c:v>21.15</c:v>
                </c:pt>
                <c:pt idx="16">
                  <c:v>21.15</c:v>
                </c:pt>
                <c:pt idx="17">
                  <c:v>21.15</c:v>
                </c:pt>
                <c:pt idx="18">
                  <c:v>21.15</c:v>
                </c:pt>
                <c:pt idx="19">
                  <c:v>21.15</c:v>
                </c:pt>
                <c:pt idx="20">
                  <c:v>21.15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PSD'!$Q$4:$Q$24</c:f>
              <c:numCache>
                <c:formatCode>0.00</c:formatCode>
                <c:ptCount val="21"/>
                <c:pt idx="0">
                  <c:v>12.182246108228318</c:v>
                </c:pt>
                <c:pt idx="1">
                  <c:v>12.182246108228318</c:v>
                </c:pt>
                <c:pt idx="2">
                  <c:v>12.182246108228318</c:v>
                </c:pt>
                <c:pt idx="3">
                  <c:v>12.182246108228318</c:v>
                </c:pt>
                <c:pt idx="4">
                  <c:v>12.182246108228318</c:v>
                </c:pt>
                <c:pt idx="5">
                  <c:v>12.182246108228318</c:v>
                </c:pt>
                <c:pt idx="6">
                  <c:v>12.182246108228318</c:v>
                </c:pt>
                <c:pt idx="7">
                  <c:v>12.182246108228318</c:v>
                </c:pt>
                <c:pt idx="8">
                  <c:v>12.182246108228318</c:v>
                </c:pt>
                <c:pt idx="9">
                  <c:v>12.182246108228318</c:v>
                </c:pt>
                <c:pt idx="10">
                  <c:v>12.182246108228318</c:v>
                </c:pt>
                <c:pt idx="11">
                  <c:v>12.182246108228318</c:v>
                </c:pt>
                <c:pt idx="12">
                  <c:v>12.182246108228318</c:v>
                </c:pt>
                <c:pt idx="13">
                  <c:v>12.182246108228318</c:v>
                </c:pt>
                <c:pt idx="14">
                  <c:v>12.182246108228318</c:v>
                </c:pt>
                <c:pt idx="15">
                  <c:v>12.182246108228318</c:v>
                </c:pt>
                <c:pt idx="16">
                  <c:v>12.182246108228318</c:v>
                </c:pt>
                <c:pt idx="17">
                  <c:v>12.182246108228318</c:v>
                </c:pt>
                <c:pt idx="18">
                  <c:v>12.182246108228318</c:v>
                </c:pt>
                <c:pt idx="19">
                  <c:v>12.182246108228318</c:v>
                </c:pt>
                <c:pt idx="20">
                  <c:v>12.182246108228318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PSD'!$R$4:$R$24</c:f>
              <c:numCache>
                <c:formatCode>0.00</c:formatCode>
                <c:ptCount val="21"/>
                <c:pt idx="0">
                  <c:v>30.117753891771677</c:v>
                </c:pt>
                <c:pt idx="1">
                  <c:v>30.117753891771677</c:v>
                </c:pt>
                <c:pt idx="2">
                  <c:v>30.117753891771677</c:v>
                </c:pt>
                <c:pt idx="3">
                  <c:v>30.117753891771677</c:v>
                </c:pt>
                <c:pt idx="4">
                  <c:v>30.117753891771677</c:v>
                </c:pt>
                <c:pt idx="5">
                  <c:v>30.117753891771677</c:v>
                </c:pt>
                <c:pt idx="6">
                  <c:v>30.117753891771677</c:v>
                </c:pt>
                <c:pt idx="7">
                  <c:v>30.117753891771677</c:v>
                </c:pt>
                <c:pt idx="8">
                  <c:v>30.117753891771677</c:v>
                </c:pt>
                <c:pt idx="9">
                  <c:v>30.117753891771677</c:v>
                </c:pt>
                <c:pt idx="10">
                  <c:v>30.117753891771677</c:v>
                </c:pt>
                <c:pt idx="11">
                  <c:v>30.117753891771677</c:v>
                </c:pt>
                <c:pt idx="12">
                  <c:v>30.117753891771677</c:v>
                </c:pt>
                <c:pt idx="13">
                  <c:v>30.117753891771677</c:v>
                </c:pt>
                <c:pt idx="14">
                  <c:v>30.117753891771677</c:v>
                </c:pt>
                <c:pt idx="15">
                  <c:v>30.117753891771677</c:v>
                </c:pt>
                <c:pt idx="16">
                  <c:v>30.117753891771677</c:v>
                </c:pt>
                <c:pt idx="17">
                  <c:v>30.117753891771677</c:v>
                </c:pt>
                <c:pt idx="18">
                  <c:v>30.117753891771677</c:v>
                </c:pt>
                <c:pt idx="19">
                  <c:v>30.117753891771677</c:v>
                </c:pt>
                <c:pt idx="20">
                  <c:v>30.117753891771677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37496"/>
        <c:axId val="491037888"/>
      </c:lineChart>
      <c:catAx>
        <c:axId val="4910374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037888"/>
        <c:crossesAt val="5"/>
        <c:auto val="1"/>
        <c:lblAlgn val="ctr"/>
        <c:lblOffset val="100"/>
        <c:tickLblSkip val="3"/>
        <c:tickMarkSkip val="3"/>
        <c:noMultiLvlLbl val="0"/>
      </c:catAx>
      <c:valAx>
        <c:axId val="491037888"/>
        <c:scaling>
          <c:orientation val="minMax"/>
          <c:max val="40"/>
          <c:min val="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5.5590597390114968E-3"/>
              <c:y val="0.40425537675509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03749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755905511811"/>
          <c:w val="0.75355871886120984"/>
          <c:h val="3.80577427821522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2016
Particle Size Distribution Results
Percent &lt;0.016 mm</a:t>
            </a:r>
          </a:p>
        </c:rich>
      </c:tx>
      <c:layout>
        <c:manualLayout>
          <c:xMode val="edge"/>
          <c:yMode val="edge"/>
          <c:x val="0.25305211514930742"/>
          <c:y val="1.9575964326448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883756607888802E-2"/>
          <c:y val="0.18954248366013071"/>
          <c:w val="0.9116275738420021"/>
          <c:h val="0.5866013071895425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diamond"/>
              <c:size val="5"/>
            </c:marker>
            <c:bubble3D val="0"/>
          </c:dPt>
          <c:dPt>
            <c:idx val="4"/>
            <c:marker>
              <c:symbol val="diamond"/>
              <c:size val="5"/>
            </c:marker>
            <c:bubble3D val="0"/>
          </c:dPt>
          <c:dPt>
            <c:idx val="5"/>
            <c:marker>
              <c:symbol val="diamond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diamond"/>
              <c:size val="5"/>
            </c:marker>
            <c:bubble3D val="0"/>
          </c:dPt>
          <c:dPt>
            <c:idx val="13"/>
            <c:marker>
              <c:symbol val="diamond"/>
              <c:size val="5"/>
            </c:marker>
            <c:bubble3D val="0"/>
          </c:dPt>
          <c:dPt>
            <c:idx val="14"/>
            <c:marker>
              <c:symbol val="diamond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PSD'!$G$4:$G$24</c:f>
              <c:numCache>
                <c:formatCode>0.0</c:formatCode>
                <c:ptCount val="21"/>
                <c:pt idx="0">
                  <c:v>34.6</c:v>
                </c:pt>
                <c:pt idx="1">
                  <c:v>34.1</c:v>
                </c:pt>
                <c:pt idx="2">
                  <c:v>34.799999999999997</c:v>
                </c:pt>
                <c:pt idx="3" formatCode="General">
                  <c:v>45.6</c:v>
                </c:pt>
                <c:pt idx="4" formatCode="General">
                  <c:v>41.5</c:v>
                </c:pt>
                <c:pt idx="5" formatCode="General">
                  <c:v>42.3</c:v>
                </c:pt>
                <c:pt idx="6">
                  <c:v>44.5</c:v>
                </c:pt>
                <c:pt idx="7">
                  <c:v>44.5</c:v>
                </c:pt>
                <c:pt idx="8">
                  <c:v>44.9</c:v>
                </c:pt>
                <c:pt idx="9">
                  <c:v>36.6</c:v>
                </c:pt>
                <c:pt idx="10">
                  <c:v>36.200000000000003</c:v>
                </c:pt>
                <c:pt idx="11">
                  <c:v>36.9</c:v>
                </c:pt>
                <c:pt idx="12" formatCode="0.00">
                  <c:v>35.97</c:v>
                </c:pt>
                <c:pt idx="13" formatCode="0.00">
                  <c:v>36.799999999999997</c:v>
                </c:pt>
                <c:pt idx="14" formatCode="0.00">
                  <c:v>36.450000000000003</c:v>
                </c:pt>
                <c:pt idx="15" formatCode="General">
                  <c:v>33.299999999999997</c:v>
                </c:pt>
                <c:pt idx="16">
                  <c:v>34.799999999999997</c:v>
                </c:pt>
                <c:pt idx="17">
                  <c:v>33.799999999999997</c:v>
                </c:pt>
                <c:pt idx="19">
                  <c:v>29.5</c:v>
                </c:pt>
                <c:pt idx="20">
                  <c:v>30.9</c:v>
                </c:pt>
              </c:numCache>
            </c:numRef>
          </c:val>
          <c:smooth val="0"/>
        </c:ser>
        <c:ser>
          <c:idx val="1"/>
          <c:order val="1"/>
          <c:tx>
            <c:v>Median (36.53)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PSD'!$S$4:$S$24</c:f>
              <c:numCache>
                <c:formatCode>0.00</c:formatCode>
                <c:ptCount val="21"/>
                <c:pt idx="0">
                  <c:v>36.525000000000006</c:v>
                </c:pt>
                <c:pt idx="1">
                  <c:v>36.525000000000006</c:v>
                </c:pt>
                <c:pt idx="2">
                  <c:v>36.525000000000006</c:v>
                </c:pt>
                <c:pt idx="3">
                  <c:v>36.525000000000006</c:v>
                </c:pt>
                <c:pt idx="4">
                  <c:v>36.525000000000006</c:v>
                </c:pt>
                <c:pt idx="5">
                  <c:v>36.525000000000006</c:v>
                </c:pt>
                <c:pt idx="6">
                  <c:v>36.525000000000006</c:v>
                </c:pt>
                <c:pt idx="7">
                  <c:v>36.525000000000006</c:v>
                </c:pt>
                <c:pt idx="8">
                  <c:v>36.525000000000006</c:v>
                </c:pt>
                <c:pt idx="9">
                  <c:v>36.525000000000006</c:v>
                </c:pt>
                <c:pt idx="10">
                  <c:v>36.525000000000006</c:v>
                </c:pt>
                <c:pt idx="11">
                  <c:v>36.525000000000006</c:v>
                </c:pt>
                <c:pt idx="12">
                  <c:v>36.525000000000006</c:v>
                </c:pt>
                <c:pt idx="13">
                  <c:v>36.525000000000006</c:v>
                </c:pt>
                <c:pt idx="14">
                  <c:v>36.525000000000006</c:v>
                </c:pt>
                <c:pt idx="15">
                  <c:v>36.525000000000006</c:v>
                </c:pt>
                <c:pt idx="16">
                  <c:v>36.525000000000006</c:v>
                </c:pt>
                <c:pt idx="17">
                  <c:v>36.525000000000006</c:v>
                </c:pt>
                <c:pt idx="18">
                  <c:v>36.525000000000006</c:v>
                </c:pt>
                <c:pt idx="19">
                  <c:v>36.525000000000006</c:v>
                </c:pt>
                <c:pt idx="20">
                  <c:v>36.525000000000006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PSD'!$T$4:$T$24</c:f>
              <c:numCache>
                <c:formatCode>0.00</c:formatCode>
                <c:ptCount val="21"/>
                <c:pt idx="0">
                  <c:v>20.290752409192006</c:v>
                </c:pt>
                <c:pt idx="1">
                  <c:v>20.290752409192006</c:v>
                </c:pt>
                <c:pt idx="2">
                  <c:v>20.290752409192006</c:v>
                </c:pt>
                <c:pt idx="3">
                  <c:v>20.290752409192006</c:v>
                </c:pt>
                <c:pt idx="4">
                  <c:v>20.290752409192006</c:v>
                </c:pt>
                <c:pt idx="5">
                  <c:v>20.290752409192006</c:v>
                </c:pt>
                <c:pt idx="6">
                  <c:v>20.290752409192006</c:v>
                </c:pt>
                <c:pt idx="7">
                  <c:v>20.290752409192006</c:v>
                </c:pt>
                <c:pt idx="8">
                  <c:v>20.290752409192006</c:v>
                </c:pt>
                <c:pt idx="9">
                  <c:v>20.290752409192006</c:v>
                </c:pt>
                <c:pt idx="10">
                  <c:v>20.290752409192006</c:v>
                </c:pt>
                <c:pt idx="11">
                  <c:v>20.290752409192006</c:v>
                </c:pt>
                <c:pt idx="12">
                  <c:v>20.290752409192006</c:v>
                </c:pt>
                <c:pt idx="13">
                  <c:v>20.290752409192006</c:v>
                </c:pt>
                <c:pt idx="14">
                  <c:v>20.290752409192006</c:v>
                </c:pt>
                <c:pt idx="15">
                  <c:v>20.290752409192006</c:v>
                </c:pt>
                <c:pt idx="16">
                  <c:v>20.290752409192006</c:v>
                </c:pt>
                <c:pt idx="17">
                  <c:v>20.290752409192006</c:v>
                </c:pt>
                <c:pt idx="18">
                  <c:v>20.290752409192006</c:v>
                </c:pt>
                <c:pt idx="19">
                  <c:v>20.290752409192006</c:v>
                </c:pt>
                <c:pt idx="20">
                  <c:v>20.290752409192006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PSD'!$U$4:$U$24</c:f>
              <c:numCache>
                <c:formatCode>0.00</c:formatCode>
                <c:ptCount val="21"/>
                <c:pt idx="0">
                  <c:v>52.759247590808002</c:v>
                </c:pt>
                <c:pt idx="1">
                  <c:v>52.759247590808002</c:v>
                </c:pt>
                <c:pt idx="2">
                  <c:v>52.759247590808002</c:v>
                </c:pt>
                <c:pt idx="3">
                  <c:v>52.759247590808002</c:v>
                </c:pt>
                <c:pt idx="4">
                  <c:v>52.759247590808002</c:v>
                </c:pt>
                <c:pt idx="5">
                  <c:v>52.759247590808002</c:v>
                </c:pt>
                <c:pt idx="6">
                  <c:v>52.759247590808002</c:v>
                </c:pt>
                <c:pt idx="7">
                  <c:v>52.759247590808002</c:v>
                </c:pt>
                <c:pt idx="8">
                  <c:v>52.759247590808002</c:v>
                </c:pt>
                <c:pt idx="9">
                  <c:v>52.759247590808002</c:v>
                </c:pt>
                <c:pt idx="10">
                  <c:v>52.759247590808002</c:v>
                </c:pt>
                <c:pt idx="11">
                  <c:v>52.759247590808002</c:v>
                </c:pt>
                <c:pt idx="12">
                  <c:v>52.759247590808002</c:v>
                </c:pt>
                <c:pt idx="13">
                  <c:v>52.759247590808002</c:v>
                </c:pt>
                <c:pt idx="14">
                  <c:v>52.759247590808002</c:v>
                </c:pt>
                <c:pt idx="15">
                  <c:v>52.759247590808002</c:v>
                </c:pt>
                <c:pt idx="16">
                  <c:v>52.759247590808002</c:v>
                </c:pt>
                <c:pt idx="17">
                  <c:v>52.759247590808002</c:v>
                </c:pt>
                <c:pt idx="18">
                  <c:v>52.759247590808002</c:v>
                </c:pt>
                <c:pt idx="19">
                  <c:v>52.759247590808002</c:v>
                </c:pt>
                <c:pt idx="20">
                  <c:v>52.759247590808002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574952"/>
        <c:axId val="250575344"/>
      </c:lineChart>
      <c:catAx>
        <c:axId val="2505749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575344"/>
        <c:crossesAt val="10"/>
        <c:auto val="1"/>
        <c:lblAlgn val="ctr"/>
        <c:lblOffset val="100"/>
        <c:tickLblSkip val="3"/>
        <c:tickMarkSkip val="3"/>
        <c:noMultiLvlLbl val="0"/>
      </c:catAx>
      <c:valAx>
        <c:axId val="250575344"/>
        <c:scaling>
          <c:orientation val="minMax"/>
          <c:max val="6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5.5494064131663265E-3"/>
              <c:y val="0.403594838603289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57495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81774333182179"/>
          <c:w val="0.75355871886120984"/>
          <c:h val="3.80079289826991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1, 2016
Particle Size Distribution Results
Percent &lt;0.031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68224656971258E-2"/>
          <c:y val="0.18985270049099837"/>
          <c:w val="0.90235438208124352"/>
          <c:h val="0.585924713584288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diamond"/>
              <c:size val="5"/>
            </c:marker>
            <c:bubble3D val="0"/>
          </c:dPt>
          <c:dPt>
            <c:idx val="4"/>
            <c:marker>
              <c:symbol val="diamond"/>
              <c:size val="5"/>
            </c:marker>
            <c:bubble3D val="0"/>
          </c:dPt>
          <c:dPt>
            <c:idx val="5"/>
            <c:marker>
              <c:symbol val="diamond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marker>
              <c:symbol val="diamond"/>
              <c:size val="5"/>
            </c:marker>
            <c:bubble3D val="0"/>
          </c:dPt>
          <c:dPt>
            <c:idx val="13"/>
            <c:marker>
              <c:symbol val="diamond"/>
              <c:size val="5"/>
            </c:marker>
            <c:bubble3D val="0"/>
          </c:dPt>
          <c:dPt>
            <c:idx val="14"/>
            <c:marker>
              <c:symbol val="diamond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PSD'!$H$4:$H$24</c:f>
              <c:numCache>
                <c:formatCode>0.0</c:formatCode>
                <c:ptCount val="21"/>
                <c:pt idx="0">
                  <c:v>67.5</c:v>
                </c:pt>
                <c:pt idx="1">
                  <c:v>68.400000000000006</c:v>
                </c:pt>
                <c:pt idx="2">
                  <c:v>70</c:v>
                </c:pt>
                <c:pt idx="3">
                  <c:v>74.400000000000006</c:v>
                </c:pt>
                <c:pt idx="4">
                  <c:v>72.099999999999994</c:v>
                </c:pt>
                <c:pt idx="5">
                  <c:v>73</c:v>
                </c:pt>
                <c:pt idx="6">
                  <c:v>73.8</c:v>
                </c:pt>
                <c:pt idx="7">
                  <c:v>73.3</c:v>
                </c:pt>
                <c:pt idx="8">
                  <c:v>73.7</c:v>
                </c:pt>
                <c:pt idx="9">
                  <c:v>70.7</c:v>
                </c:pt>
                <c:pt idx="10">
                  <c:v>67.599999999999994</c:v>
                </c:pt>
                <c:pt idx="11">
                  <c:v>68.599999999999994</c:v>
                </c:pt>
                <c:pt idx="12" formatCode="0.00">
                  <c:v>69.64</c:v>
                </c:pt>
                <c:pt idx="13" formatCode="0.00">
                  <c:v>71.56</c:v>
                </c:pt>
                <c:pt idx="14" formatCode="0.00">
                  <c:v>70.62</c:v>
                </c:pt>
                <c:pt idx="15" formatCode="General">
                  <c:v>66.3</c:v>
                </c:pt>
                <c:pt idx="16">
                  <c:v>64.599999999999994</c:v>
                </c:pt>
                <c:pt idx="17">
                  <c:v>64.599999999999994</c:v>
                </c:pt>
                <c:pt idx="19">
                  <c:v>61.1</c:v>
                </c:pt>
                <c:pt idx="20">
                  <c:v>60.8</c:v>
                </c:pt>
              </c:numCache>
            </c:numRef>
          </c:val>
          <c:smooth val="0"/>
        </c:ser>
        <c:ser>
          <c:idx val="1"/>
          <c:order val="1"/>
          <c:tx>
            <c:v>Median (70.31)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PSD'!$V$4:$V$24</c:f>
              <c:numCache>
                <c:formatCode>0.00</c:formatCode>
                <c:ptCount val="21"/>
                <c:pt idx="0">
                  <c:v>70.31</c:v>
                </c:pt>
                <c:pt idx="1">
                  <c:v>70.31</c:v>
                </c:pt>
                <c:pt idx="2">
                  <c:v>70.31</c:v>
                </c:pt>
                <c:pt idx="3">
                  <c:v>70.31</c:v>
                </c:pt>
                <c:pt idx="4">
                  <c:v>70.31</c:v>
                </c:pt>
                <c:pt idx="5">
                  <c:v>70.31</c:v>
                </c:pt>
                <c:pt idx="6">
                  <c:v>70.31</c:v>
                </c:pt>
                <c:pt idx="7">
                  <c:v>70.31</c:v>
                </c:pt>
                <c:pt idx="8">
                  <c:v>70.31</c:v>
                </c:pt>
                <c:pt idx="9">
                  <c:v>70.31</c:v>
                </c:pt>
                <c:pt idx="10">
                  <c:v>70.31</c:v>
                </c:pt>
                <c:pt idx="11">
                  <c:v>70.31</c:v>
                </c:pt>
                <c:pt idx="12">
                  <c:v>70.31</c:v>
                </c:pt>
                <c:pt idx="13">
                  <c:v>70.31</c:v>
                </c:pt>
                <c:pt idx="14">
                  <c:v>70.31</c:v>
                </c:pt>
                <c:pt idx="15">
                  <c:v>70.31</c:v>
                </c:pt>
                <c:pt idx="16">
                  <c:v>70.31</c:v>
                </c:pt>
                <c:pt idx="17">
                  <c:v>70.31</c:v>
                </c:pt>
                <c:pt idx="18">
                  <c:v>70.31</c:v>
                </c:pt>
                <c:pt idx="19">
                  <c:v>70.31</c:v>
                </c:pt>
                <c:pt idx="20">
                  <c:v>70.31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PSD'!$W$4:$W$24</c:f>
              <c:numCache>
                <c:formatCode>0.00</c:formatCode>
                <c:ptCount val="21"/>
                <c:pt idx="0">
                  <c:v>59.246249073387673</c:v>
                </c:pt>
                <c:pt idx="1">
                  <c:v>59.246249073387673</c:v>
                </c:pt>
                <c:pt idx="2">
                  <c:v>59.246249073387673</c:v>
                </c:pt>
                <c:pt idx="3">
                  <c:v>59.246249073387673</c:v>
                </c:pt>
                <c:pt idx="4">
                  <c:v>59.246249073387673</c:v>
                </c:pt>
                <c:pt idx="5">
                  <c:v>59.246249073387673</c:v>
                </c:pt>
                <c:pt idx="6">
                  <c:v>59.246249073387673</c:v>
                </c:pt>
                <c:pt idx="7">
                  <c:v>59.246249073387673</c:v>
                </c:pt>
                <c:pt idx="8">
                  <c:v>59.246249073387673</c:v>
                </c:pt>
                <c:pt idx="9">
                  <c:v>59.246249073387673</c:v>
                </c:pt>
                <c:pt idx="10">
                  <c:v>59.246249073387673</c:v>
                </c:pt>
                <c:pt idx="11">
                  <c:v>59.246249073387673</c:v>
                </c:pt>
                <c:pt idx="12">
                  <c:v>59.246249073387673</c:v>
                </c:pt>
                <c:pt idx="13">
                  <c:v>59.246249073387673</c:v>
                </c:pt>
                <c:pt idx="14">
                  <c:v>59.246249073387673</c:v>
                </c:pt>
                <c:pt idx="15">
                  <c:v>59.246249073387673</c:v>
                </c:pt>
                <c:pt idx="16">
                  <c:v>59.246249073387673</c:v>
                </c:pt>
                <c:pt idx="17">
                  <c:v>59.246249073387673</c:v>
                </c:pt>
                <c:pt idx="18">
                  <c:v>59.246249073387673</c:v>
                </c:pt>
                <c:pt idx="19">
                  <c:v>59.246249073387673</c:v>
                </c:pt>
                <c:pt idx="20">
                  <c:v>59.246249073387673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 PSD'!$B$4:$B$24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'Class 3 PSD'!$X$4:$X$24</c:f>
              <c:numCache>
                <c:formatCode>0.00</c:formatCode>
                <c:ptCount val="21"/>
                <c:pt idx="0">
                  <c:v>81.373750926612331</c:v>
                </c:pt>
                <c:pt idx="1">
                  <c:v>81.373750926612331</c:v>
                </c:pt>
                <c:pt idx="2">
                  <c:v>81.373750926612331</c:v>
                </c:pt>
                <c:pt idx="3">
                  <c:v>81.373750926612331</c:v>
                </c:pt>
                <c:pt idx="4">
                  <c:v>81.373750926612331</c:v>
                </c:pt>
                <c:pt idx="5">
                  <c:v>81.373750926612331</c:v>
                </c:pt>
                <c:pt idx="6">
                  <c:v>81.373750926612331</c:v>
                </c:pt>
                <c:pt idx="7">
                  <c:v>81.373750926612331</c:v>
                </c:pt>
                <c:pt idx="8">
                  <c:v>81.373750926612331</c:v>
                </c:pt>
                <c:pt idx="9">
                  <c:v>81.373750926612331</c:v>
                </c:pt>
                <c:pt idx="10">
                  <c:v>81.373750926612331</c:v>
                </c:pt>
                <c:pt idx="11">
                  <c:v>81.373750926612331</c:v>
                </c:pt>
                <c:pt idx="12">
                  <c:v>81.373750926612331</c:v>
                </c:pt>
                <c:pt idx="13">
                  <c:v>81.373750926612331</c:v>
                </c:pt>
                <c:pt idx="14">
                  <c:v>81.373750926612331</c:v>
                </c:pt>
                <c:pt idx="15">
                  <c:v>81.373750926612331</c:v>
                </c:pt>
                <c:pt idx="16">
                  <c:v>81.373750926612331</c:v>
                </c:pt>
                <c:pt idx="17">
                  <c:v>81.373750926612331</c:v>
                </c:pt>
                <c:pt idx="18">
                  <c:v>81.373750926612331</c:v>
                </c:pt>
                <c:pt idx="19">
                  <c:v>81.373750926612331</c:v>
                </c:pt>
                <c:pt idx="20">
                  <c:v>81.373750926612331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576128"/>
        <c:axId val="250576520"/>
      </c:lineChart>
      <c:catAx>
        <c:axId val="25057612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576520"/>
        <c:crossesAt val="50"/>
        <c:auto val="1"/>
        <c:lblAlgn val="ctr"/>
        <c:lblOffset val="100"/>
        <c:tickLblSkip val="3"/>
        <c:tickMarkSkip val="3"/>
        <c:noMultiLvlLbl val="0"/>
      </c:catAx>
      <c:valAx>
        <c:axId val="250576520"/>
        <c:scaling>
          <c:orientation val="minMax"/>
          <c:max val="90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1.2945657148728295E-2"/>
              <c:y val="0.404255300875348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57612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658362989323843"/>
          <c:y val="0.952755905511811"/>
          <c:w val="0.75355871886121006"/>
          <c:h val="3.80577427821522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1 Target Sand Mass = 19.5 mg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1'!$T$4:$T$63</c:f>
              <c:numCache>
                <c:formatCode>0.00</c:formatCode>
                <c:ptCount val="60"/>
                <c:pt idx="3">
                  <c:v>3.8026721479958767</c:v>
                </c:pt>
                <c:pt idx="4">
                  <c:v>0.65425264217414014</c:v>
                </c:pt>
                <c:pt idx="5">
                  <c:v>0.40774719673802351</c:v>
                </c:pt>
                <c:pt idx="6">
                  <c:v>-72.378516624040927</c:v>
                </c:pt>
                <c:pt idx="7">
                  <c:v>-66.425619834710744</c:v>
                </c:pt>
                <c:pt idx="8">
                  <c:v>-65.589155370177266</c:v>
                </c:pt>
                <c:pt idx="9">
                  <c:v>2.9411764705882208</c:v>
                </c:pt>
                <c:pt idx="10">
                  <c:v>-8.2661290322580605</c:v>
                </c:pt>
                <c:pt idx="11">
                  <c:v>5.2356020942408428</c:v>
                </c:pt>
                <c:pt idx="12">
                  <c:v>9.3668236525379385</c:v>
                </c:pt>
                <c:pt idx="13">
                  <c:v>3.0927835051546384</c:v>
                </c:pt>
                <c:pt idx="14">
                  <c:v>6.0291060291060354</c:v>
                </c:pt>
                <c:pt idx="15">
                  <c:v>-4.3927648578811374</c:v>
                </c:pt>
                <c:pt idx="16">
                  <c:v>-0.67602704108165179</c:v>
                </c:pt>
                <c:pt idx="17">
                  <c:v>-0.94339622641509224</c:v>
                </c:pt>
                <c:pt idx="21">
                  <c:v>-1.0989010989010906</c:v>
                </c:pt>
                <c:pt idx="22">
                  <c:v>2.5510204081632679</c:v>
                </c:pt>
                <c:pt idx="23">
                  <c:v>-3.2753326509723553</c:v>
                </c:pt>
                <c:pt idx="24">
                  <c:v>6.815869786368264</c:v>
                </c:pt>
                <c:pt idx="25">
                  <c:v>2.1860701576004056</c:v>
                </c:pt>
                <c:pt idx="26">
                  <c:v>2.0618556701030983</c:v>
                </c:pt>
                <c:pt idx="27">
                  <c:v>2.822580645161298</c:v>
                </c:pt>
                <c:pt idx="28">
                  <c:v>-0.20576131687241964</c:v>
                </c:pt>
                <c:pt idx="29">
                  <c:v>-0.77922077922078359</c:v>
                </c:pt>
                <c:pt idx="30">
                  <c:v>0.82304526748971407</c:v>
                </c:pt>
                <c:pt idx="31">
                  <c:v>-13.406364110589461</c:v>
                </c:pt>
                <c:pt idx="32">
                  <c:v>-12.442396313364048</c:v>
                </c:pt>
                <c:pt idx="33">
                  <c:v>-1.9407558733401524</c:v>
                </c:pt>
                <c:pt idx="34">
                  <c:v>-0.72765072765073402</c:v>
                </c:pt>
                <c:pt idx="35">
                  <c:v>-1.0654490106544821</c:v>
                </c:pt>
                <c:pt idx="48">
                  <c:v>-10.695742471443403</c:v>
                </c:pt>
                <c:pt idx="49">
                  <c:v>-34.589220303506011</c:v>
                </c:pt>
                <c:pt idx="50">
                  <c:v>-20.041536863966765</c:v>
                </c:pt>
                <c:pt idx="54">
                  <c:v>2.1254536029030437</c:v>
                </c:pt>
                <c:pt idx="55">
                  <c:v>3.6269430051813427</c:v>
                </c:pt>
                <c:pt idx="56">
                  <c:v>-0.15682174594878329</c:v>
                </c:pt>
                <c:pt idx="57">
                  <c:v>-5.1813471502590716</c:v>
                </c:pt>
                <c:pt idx="58">
                  <c:v>-1.8087855297157605</c:v>
                </c:pt>
                <c:pt idx="59">
                  <c:v>-3.326403326403335</c:v>
                </c:pt>
              </c:numCache>
            </c:numRef>
          </c:val>
          <c:smooth val="0"/>
        </c:ser>
        <c:ser>
          <c:idx val="1"/>
          <c:order val="1"/>
          <c:tx>
            <c:v>Median (-0.73%)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1'!$AC$4:$AC$63</c:f>
              <c:numCache>
                <c:formatCode>0.00</c:formatCode>
                <c:ptCount val="60"/>
                <c:pt idx="0">
                  <c:v>-0.72765072765073402</c:v>
                </c:pt>
                <c:pt idx="1">
                  <c:v>-0.72765072765073402</c:v>
                </c:pt>
                <c:pt idx="2">
                  <c:v>-0.72765072765073402</c:v>
                </c:pt>
                <c:pt idx="3">
                  <c:v>-0.72765072765073402</c:v>
                </c:pt>
                <c:pt idx="4">
                  <c:v>-0.72765072765073402</c:v>
                </c:pt>
                <c:pt idx="5">
                  <c:v>-0.72765072765073402</c:v>
                </c:pt>
                <c:pt idx="6">
                  <c:v>-0.72765072765073402</c:v>
                </c:pt>
                <c:pt idx="7">
                  <c:v>-0.72765072765073402</c:v>
                </c:pt>
                <c:pt idx="8">
                  <c:v>-0.72765072765073402</c:v>
                </c:pt>
                <c:pt idx="9">
                  <c:v>-0.72765072765073402</c:v>
                </c:pt>
                <c:pt idx="10">
                  <c:v>-0.72765072765073402</c:v>
                </c:pt>
                <c:pt idx="11">
                  <c:v>-0.72765072765073402</c:v>
                </c:pt>
                <c:pt idx="12">
                  <c:v>-0.72765072765073402</c:v>
                </c:pt>
                <c:pt idx="13">
                  <c:v>-0.72765072765073402</c:v>
                </c:pt>
                <c:pt idx="14">
                  <c:v>-0.72765072765073402</c:v>
                </c:pt>
                <c:pt idx="15">
                  <c:v>-0.72765072765073402</c:v>
                </c:pt>
                <c:pt idx="16">
                  <c:v>-0.72765072765073402</c:v>
                </c:pt>
                <c:pt idx="17">
                  <c:v>-0.72765072765073402</c:v>
                </c:pt>
                <c:pt idx="18">
                  <c:v>-0.72765072765073402</c:v>
                </c:pt>
                <c:pt idx="19">
                  <c:v>-0.72765072765073402</c:v>
                </c:pt>
                <c:pt idx="20">
                  <c:v>-0.72765072765073402</c:v>
                </c:pt>
                <c:pt idx="21">
                  <c:v>-0.72765072765073402</c:v>
                </c:pt>
                <c:pt idx="22">
                  <c:v>-0.72765072765073402</c:v>
                </c:pt>
                <c:pt idx="23">
                  <c:v>-0.72765072765073402</c:v>
                </c:pt>
                <c:pt idx="24">
                  <c:v>-0.72765072765073402</c:v>
                </c:pt>
                <c:pt idx="25">
                  <c:v>-0.72765072765073402</c:v>
                </c:pt>
                <c:pt idx="26">
                  <c:v>-0.72765072765073402</c:v>
                </c:pt>
                <c:pt idx="27">
                  <c:v>-0.72765072765073402</c:v>
                </c:pt>
                <c:pt idx="28">
                  <c:v>-0.72765072765073402</c:v>
                </c:pt>
                <c:pt idx="29">
                  <c:v>-0.72765072765073402</c:v>
                </c:pt>
                <c:pt idx="30">
                  <c:v>-0.72765072765073402</c:v>
                </c:pt>
                <c:pt idx="31">
                  <c:v>-0.72765072765073402</c:v>
                </c:pt>
                <c:pt idx="32">
                  <c:v>-0.72765072765073402</c:v>
                </c:pt>
                <c:pt idx="33">
                  <c:v>-0.72765072765073402</c:v>
                </c:pt>
                <c:pt idx="34">
                  <c:v>-0.72765072765073402</c:v>
                </c:pt>
                <c:pt idx="35">
                  <c:v>-0.72765072765073402</c:v>
                </c:pt>
                <c:pt idx="36">
                  <c:v>-0.72765072765073402</c:v>
                </c:pt>
                <c:pt idx="37">
                  <c:v>-0.72765072765073402</c:v>
                </c:pt>
                <c:pt idx="38">
                  <c:v>-0.72765072765073402</c:v>
                </c:pt>
                <c:pt idx="39">
                  <c:v>-0.72765072765073402</c:v>
                </c:pt>
                <c:pt idx="40">
                  <c:v>-0.72765072765073402</c:v>
                </c:pt>
                <c:pt idx="41">
                  <c:v>-0.72765072765073402</c:v>
                </c:pt>
                <c:pt idx="42">
                  <c:v>-0.72765072765073402</c:v>
                </c:pt>
                <c:pt idx="43">
                  <c:v>-0.72765072765073402</c:v>
                </c:pt>
                <c:pt idx="44">
                  <c:v>-0.72765072765073402</c:v>
                </c:pt>
                <c:pt idx="45">
                  <c:v>-0.72765072765073402</c:v>
                </c:pt>
                <c:pt idx="46">
                  <c:v>-0.72765072765073402</c:v>
                </c:pt>
                <c:pt idx="47">
                  <c:v>-0.72765072765073402</c:v>
                </c:pt>
                <c:pt idx="48">
                  <c:v>-0.72765072765073402</c:v>
                </c:pt>
                <c:pt idx="49">
                  <c:v>-0.72765072765073402</c:v>
                </c:pt>
                <c:pt idx="50">
                  <c:v>-0.72765072765073402</c:v>
                </c:pt>
                <c:pt idx="51">
                  <c:v>-0.72765072765073402</c:v>
                </c:pt>
                <c:pt idx="52">
                  <c:v>-0.72765072765073402</c:v>
                </c:pt>
                <c:pt idx="53">
                  <c:v>-0.72765072765073402</c:v>
                </c:pt>
                <c:pt idx="54">
                  <c:v>-0.72765072765073402</c:v>
                </c:pt>
                <c:pt idx="55">
                  <c:v>-0.72765072765073402</c:v>
                </c:pt>
                <c:pt idx="56">
                  <c:v>-0.72765072765073402</c:v>
                </c:pt>
                <c:pt idx="57">
                  <c:v>-0.72765072765073402</c:v>
                </c:pt>
                <c:pt idx="58">
                  <c:v>-0.72765072765073402</c:v>
                </c:pt>
                <c:pt idx="59">
                  <c:v>-0.72765072765073402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1'!$AD$4:$AD$63</c:f>
              <c:numCache>
                <c:formatCode>0.00</c:formatCode>
                <c:ptCount val="60"/>
                <c:pt idx="0">
                  <c:v>-5.727650727650734</c:v>
                </c:pt>
                <c:pt idx="1">
                  <c:v>-5.727650727650734</c:v>
                </c:pt>
                <c:pt idx="2">
                  <c:v>-5.727650727650734</c:v>
                </c:pt>
                <c:pt idx="3">
                  <c:v>-5.727650727650734</c:v>
                </c:pt>
                <c:pt idx="4">
                  <c:v>-5.727650727650734</c:v>
                </c:pt>
                <c:pt idx="5">
                  <c:v>-5.727650727650734</c:v>
                </c:pt>
                <c:pt idx="6">
                  <c:v>-5.727650727650734</c:v>
                </c:pt>
                <c:pt idx="7">
                  <c:v>-5.727650727650734</c:v>
                </c:pt>
                <c:pt idx="8">
                  <c:v>-5.727650727650734</c:v>
                </c:pt>
                <c:pt idx="9">
                  <c:v>-5.727650727650734</c:v>
                </c:pt>
                <c:pt idx="10">
                  <c:v>-5.727650727650734</c:v>
                </c:pt>
                <c:pt idx="11">
                  <c:v>-5.727650727650734</c:v>
                </c:pt>
                <c:pt idx="12">
                  <c:v>-5.727650727650734</c:v>
                </c:pt>
                <c:pt idx="13">
                  <c:v>-5.727650727650734</c:v>
                </c:pt>
                <c:pt idx="14">
                  <c:v>-5.727650727650734</c:v>
                </c:pt>
                <c:pt idx="15">
                  <c:v>-5.727650727650734</c:v>
                </c:pt>
                <c:pt idx="16">
                  <c:v>-5.727650727650734</c:v>
                </c:pt>
                <c:pt idx="17">
                  <c:v>-5.727650727650734</c:v>
                </c:pt>
                <c:pt idx="18">
                  <c:v>-5.727650727650734</c:v>
                </c:pt>
                <c:pt idx="19">
                  <c:v>-5.727650727650734</c:v>
                </c:pt>
                <c:pt idx="20">
                  <c:v>-5.727650727650734</c:v>
                </c:pt>
                <c:pt idx="21">
                  <c:v>-5.727650727650734</c:v>
                </c:pt>
                <c:pt idx="22">
                  <c:v>-5.727650727650734</c:v>
                </c:pt>
                <c:pt idx="23">
                  <c:v>-5.727650727650734</c:v>
                </c:pt>
                <c:pt idx="24">
                  <c:v>-5.727650727650734</c:v>
                </c:pt>
                <c:pt idx="25">
                  <c:v>-5.727650727650734</c:v>
                </c:pt>
                <c:pt idx="26">
                  <c:v>-5.727650727650734</c:v>
                </c:pt>
                <c:pt idx="27">
                  <c:v>-5.727650727650734</c:v>
                </c:pt>
                <c:pt idx="28">
                  <c:v>-5.727650727650734</c:v>
                </c:pt>
                <c:pt idx="29">
                  <c:v>-5.727650727650734</c:v>
                </c:pt>
                <c:pt idx="30">
                  <c:v>-5.727650727650734</c:v>
                </c:pt>
                <c:pt idx="31">
                  <c:v>-5.727650727650734</c:v>
                </c:pt>
                <c:pt idx="32">
                  <c:v>-5.727650727650734</c:v>
                </c:pt>
                <c:pt idx="33">
                  <c:v>-5.727650727650734</c:v>
                </c:pt>
                <c:pt idx="34">
                  <c:v>-5.727650727650734</c:v>
                </c:pt>
                <c:pt idx="35">
                  <c:v>-5.727650727650734</c:v>
                </c:pt>
                <c:pt idx="36">
                  <c:v>-5.727650727650734</c:v>
                </c:pt>
                <c:pt idx="37">
                  <c:v>-5.727650727650734</c:v>
                </c:pt>
                <c:pt idx="38">
                  <c:v>-5.727650727650734</c:v>
                </c:pt>
                <c:pt idx="39">
                  <c:v>-5.727650727650734</c:v>
                </c:pt>
                <c:pt idx="40">
                  <c:v>-5.727650727650734</c:v>
                </c:pt>
                <c:pt idx="41">
                  <c:v>-5.727650727650734</c:v>
                </c:pt>
                <c:pt idx="42">
                  <c:v>-5.727650727650734</c:v>
                </c:pt>
                <c:pt idx="43">
                  <c:v>-5.727650727650734</c:v>
                </c:pt>
                <c:pt idx="44">
                  <c:v>-5.727650727650734</c:v>
                </c:pt>
                <c:pt idx="45">
                  <c:v>-5.727650727650734</c:v>
                </c:pt>
                <c:pt idx="46">
                  <c:v>-5.727650727650734</c:v>
                </c:pt>
                <c:pt idx="47">
                  <c:v>-5.727650727650734</c:v>
                </c:pt>
                <c:pt idx="48">
                  <c:v>-5.727650727650734</c:v>
                </c:pt>
                <c:pt idx="49">
                  <c:v>-5.727650727650734</c:v>
                </c:pt>
                <c:pt idx="50">
                  <c:v>-5.727650727650734</c:v>
                </c:pt>
                <c:pt idx="51">
                  <c:v>-5.727650727650734</c:v>
                </c:pt>
                <c:pt idx="52">
                  <c:v>-5.727650727650734</c:v>
                </c:pt>
                <c:pt idx="53">
                  <c:v>-5.727650727650734</c:v>
                </c:pt>
                <c:pt idx="54">
                  <c:v>-5.727650727650734</c:v>
                </c:pt>
                <c:pt idx="55">
                  <c:v>-5.727650727650734</c:v>
                </c:pt>
                <c:pt idx="56">
                  <c:v>-5.727650727650734</c:v>
                </c:pt>
                <c:pt idx="57">
                  <c:v>-5.727650727650734</c:v>
                </c:pt>
                <c:pt idx="58">
                  <c:v>-5.727650727650734</c:v>
                </c:pt>
                <c:pt idx="59">
                  <c:v>-5.727650727650734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1'!$AE$4:$AE$63</c:f>
              <c:numCache>
                <c:formatCode>0.00</c:formatCode>
                <c:ptCount val="60"/>
                <c:pt idx="0">
                  <c:v>4.272349272349266</c:v>
                </c:pt>
                <c:pt idx="1">
                  <c:v>4.272349272349266</c:v>
                </c:pt>
                <c:pt idx="2">
                  <c:v>4.272349272349266</c:v>
                </c:pt>
                <c:pt idx="3">
                  <c:v>4.272349272349266</c:v>
                </c:pt>
                <c:pt idx="4">
                  <c:v>4.272349272349266</c:v>
                </c:pt>
                <c:pt idx="5">
                  <c:v>4.272349272349266</c:v>
                </c:pt>
                <c:pt idx="6">
                  <c:v>4.272349272349266</c:v>
                </c:pt>
                <c:pt idx="7">
                  <c:v>4.272349272349266</c:v>
                </c:pt>
                <c:pt idx="8">
                  <c:v>4.272349272349266</c:v>
                </c:pt>
                <c:pt idx="9">
                  <c:v>4.272349272349266</c:v>
                </c:pt>
                <c:pt idx="10">
                  <c:v>4.272349272349266</c:v>
                </c:pt>
                <c:pt idx="11">
                  <c:v>4.272349272349266</c:v>
                </c:pt>
                <c:pt idx="12">
                  <c:v>4.272349272349266</c:v>
                </c:pt>
                <c:pt idx="13">
                  <c:v>4.272349272349266</c:v>
                </c:pt>
                <c:pt idx="14">
                  <c:v>4.272349272349266</c:v>
                </c:pt>
                <c:pt idx="15">
                  <c:v>4.272349272349266</c:v>
                </c:pt>
                <c:pt idx="16">
                  <c:v>4.272349272349266</c:v>
                </c:pt>
                <c:pt idx="17">
                  <c:v>4.272349272349266</c:v>
                </c:pt>
                <c:pt idx="18">
                  <c:v>4.272349272349266</c:v>
                </c:pt>
                <c:pt idx="19">
                  <c:v>4.272349272349266</c:v>
                </c:pt>
                <c:pt idx="20">
                  <c:v>4.272349272349266</c:v>
                </c:pt>
                <c:pt idx="21">
                  <c:v>4.272349272349266</c:v>
                </c:pt>
                <c:pt idx="22">
                  <c:v>4.272349272349266</c:v>
                </c:pt>
                <c:pt idx="23">
                  <c:v>4.272349272349266</c:v>
                </c:pt>
                <c:pt idx="24">
                  <c:v>4.272349272349266</c:v>
                </c:pt>
                <c:pt idx="25">
                  <c:v>4.272349272349266</c:v>
                </c:pt>
                <c:pt idx="26">
                  <c:v>4.272349272349266</c:v>
                </c:pt>
                <c:pt idx="27">
                  <c:v>4.272349272349266</c:v>
                </c:pt>
                <c:pt idx="28">
                  <c:v>4.272349272349266</c:v>
                </c:pt>
                <c:pt idx="29">
                  <c:v>4.272349272349266</c:v>
                </c:pt>
                <c:pt idx="30">
                  <c:v>4.272349272349266</c:v>
                </c:pt>
                <c:pt idx="31">
                  <c:v>4.272349272349266</c:v>
                </c:pt>
                <c:pt idx="32">
                  <c:v>4.272349272349266</c:v>
                </c:pt>
                <c:pt idx="33">
                  <c:v>4.272349272349266</c:v>
                </c:pt>
                <c:pt idx="34">
                  <c:v>4.272349272349266</c:v>
                </c:pt>
                <c:pt idx="35">
                  <c:v>4.272349272349266</c:v>
                </c:pt>
                <c:pt idx="36">
                  <c:v>4.272349272349266</c:v>
                </c:pt>
                <c:pt idx="37">
                  <c:v>4.272349272349266</c:v>
                </c:pt>
                <c:pt idx="38">
                  <c:v>4.272349272349266</c:v>
                </c:pt>
                <c:pt idx="39">
                  <c:v>4.272349272349266</c:v>
                </c:pt>
                <c:pt idx="40">
                  <c:v>4.272349272349266</c:v>
                </c:pt>
                <c:pt idx="41">
                  <c:v>4.272349272349266</c:v>
                </c:pt>
                <c:pt idx="42">
                  <c:v>4.272349272349266</c:v>
                </c:pt>
                <c:pt idx="43">
                  <c:v>4.272349272349266</c:v>
                </c:pt>
                <c:pt idx="44">
                  <c:v>4.272349272349266</c:v>
                </c:pt>
                <c:pt idx="45">
                  <c:v>4.272349272349266</c:v>
                </c:pt>
                <c:pt idx="46">
                  <c:v>4.272349272349266</c:v>
                </c:pt>
                <c:pt idx="47">
                  <c:v>4.272349272349266</c:v>
                </c:pt>
                <c:pt idx="48">
                  <c:v>4.272349272349266</c:v>
                </c:pt>
                <c:pt idx="49">
                  <c:v>4.272349272349266</c:v>
                </c:pt>
                <c:pt idx="50">
                  <c:v>4.272349272349266</c:v>
                </c:pt>
                <c:pt idx="51">
                  <c:v>4.272349272349266</c:v>
                </c:pt>
                <c:pt idx="52">
                  <c:v>4.272349272349266</c:v>
                </c:pt>
                <c:pt idx="53">
                  <c:v>4.272349272349266</c:v>
                </c:pt>
                <c:pt idx="54">
                  <c:v>4.272349272349266</c:v>
                </c:pt>
                <c:pt idx="55">
                  <c:v>4.272349272349266</c:v>
                </c:pt>
                <c:pt idx="56">
                  <c:v>4.272349272349266</c:v>
                </c:pt>
                <c:pt idx="57">
                  <c:v>4.272349272349266</c:v>
                </c:pt>
                <c:pt idx="58">
                  <c:v>4.272349272349266</c:v>
                </c:pt>
                <c:pt idx="59">
                  <c:v>4.272349272349266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1'!$AF$4:$AF$63</c:f>
              <c:numCache>
                <c:formatCode>0.00</c:formatCode>
                <c:ptCount val="60"/>
                <c:pt idx="0">
                  <c:v>-16.640774419908571</c:v>
                </c:pt>
                <c:pt idx="1">
                  <c:v>-16.640774419908571</c:v>
                </c:pt>
                <c:pt idx="2">
                  <c:v>-16.640774419908571</c:v>
                </c:pt>
                <c:pt idx="3">
                  <c:v>-16.640774419908571</c:v>
                </c:pt>
                <c:pt idx="4">
                  <c:v>-16.640774419908571</c:v>
                </c:pt>
                <c:pt idx="5">
                  <c:v>-16.640774419908571</c:v>
                </c:pt>
                <c:pt idx="6">
                  <c:v>-16.640774419908571</c:v>
                </c:pt>
                <c:pt idx="7">
                  <c:v>-16.640774419908571</c:v>
                </c:pt>
                <c:pt idx="8">
                  <c:v>-16.640774419908571</c:v>
                </c:pt>
                <c:pt idx="9">
                  <c:v>-16.640774419908571</c:v>
                </c:pt>
                <c:pt idx="10">
                  <c:v>-16.640774419908571</c:v>
                </c:pt>
                <c:pt idx="11">
                  <c:v>-16.640774419908571</c:v>
                </c:pt>
                <c:pt idx="12">
                  <c:v>-16.640774419908571</c:v>
                </c:pt>
                <c:pt idx="13">
                  <c:v>-16.640774419908571</c:v>
                </c:pt>
                <c:pt idx="14">
                  <c:v>-16.640774419908571</c:v>
                </c:pt>
                <c:pt idx="15">
                  <c:v>-16.640774419908571</c:v>
                </c:pt>
                <c:pt idx="16">
                  <c:v>-16.640774419908571</c:v>
                </c:pt>
                <c:pt idx="17">
                  <c:v>-16.640774419908571</c:v>
                </c:pt>
                <c:pt idx="18">
                  <c:v>-16.640774419908571</c:v>
                </c:pt>
                <c:pt idx="19">
                  <c:v>-16.640774419908571</c:v>
                </c:pt>
                <c:pt idx="20">
                  <c:v>-16.640774419908571</c:v>
                </c:pt>
                <c:pt idx="21">
                  <c:v>-16.640774419908571</c:v>
                </c:pt>
                <c:pt idx="22">
                  <c:v>-16.640774419908571</c:v>
                </c:pt>
                <c:pt idx="23">
                  <c:v>-16.640774419908571</c:v>
                </c:pt>
                <c:pt idx="24">
                  <c:v>-16.640774419908571</c:v>
                </c:pt>
                <c:pt idx="25">
                  <c:v>-16.640774419908571</c:v>
                </c:pt>
                <c:pt idx="26">
                  <c:v>-16.640774419908571</c:v>
                </c:pt>
                <c:pt idx="27">
                  <c:v>-16.640774419908571</c:v>
                </c:pt>
                <c:pt idx="28">
                  <c:v>-16.640774419908571</c:v>
                </c:pt>
                <c:pt idx="29">
                  <c:v>-16.640774419908571</c:v>
                </c:pt>
                <c:pt idx="30">
                  <c:v>-16.640774419908571</c:v>
                </c:pt>
                <c:pt idx="31">
                  <c:v>-16.640774419908571</c:v>
                </c:pt>
                <c:pt idx="32">
                  <c:v>-16.640774419908571</c:v>
                </c:pt>
                <c:pt idx="33">
                  <c:v>-16.640774419908571</c:v>
                </c:pt>
                <c:pt idx="34">
                  <c:v>-16.640774419908571</c:v>
                </c:pt>
                <c:pt idx="35">
                  <c:v>-16.640774419908571</c:v>
                </c:pt>
                <c:pt idx="36">
                  <c:v>-16.640774419908571</c:v>
                </c:pt>
                <c:pt idx="37">
                  <c:v>-16.640774419908571</c:v>
                </c:pt>
                <c:pt idx="38">
                  <c:v>-16.640774419908571</c:v>
                </c:pt>
                <c:pt idx="39">
                  <c:v>-16.640774419908571</c:v>
                </c:pt>
                <c:pt idx="40">
                  <c:v>-16.640774419908571</c:v>
                </c:pt>
                <c:pt idx="41">
                  <c:v>-16.640774419908571</c:v>
                </c:pt>
                <c:pt idx="42">
                  <c:v>-16.640774419908571</c:v>
                </c:pt>
                <c:pt idx="43">
                  <c:v>-16.640774419908571</c:v>
                </c:pt>
                <c:pt idx="44">
                  <c:v>-16.640774419908571</c:v>
                </c:pt>
                <c:pt idx="45">
                  <c:v>-16.640774419908571</c:v>
                </c:pt>
                <c:pt idx="46">
                  <c:v>-16.640774419908571</c:v>
                </c:pt>
                <c:pt idx="47">
                  <c:v>-16.640774419908571</c:v>
                </c:pt>
                <c:pt idx="48">
                  <c:v>-16.640774419908571</c:v>
                </c:pt>
                <c:pt idx="49">
                  <c:v>-16.640774419908571</c:v>
                </c:pt>
                <c:pt idx="50">
                  <c:v>-16.640774419908571</c:v>
                </c:pt>
                <c:pt idx="51">
                  <c:v>-16.640774419908571</c:v>
                </c:pt>
                <c:pt idx="52">
                  <c:v>-16.640774419908571</c:v>
                </c:pt>
                <c:pt idx="53">
                  <c:v>-16.640774419908571</c:v>
                </c:pt>
                <c:pt idx="54">
                  <c:v>-16.640774419908571</c:v>
                </c:pt>
                <c:pt idx="55">
                  <c:v>-16.640774419908571</c:v>
                </c:pt>
                <c:pt idx="56">
                  <c:v>-16.640774419908571</c:v>
                </c:pt>
                <c:pt idx="57">
                  <c:v>-16.640774419908571</c:v>
                </c:pt>
                <c:pt idx="58">
                  <c:v>-16.640774419908571</c:v>
                </c:pt>
                <c:pt idx="59">
                  <c:v>-16.640774419908571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1'!$AG$4:$AG$63</c:f>
              <c:numCache>
                <c:formatCode>0.00</c:formatCode>
                <c:ptCount val="60"/>
                <c:pt idx="0">
                  <c:v>15.185472964607101</c:v>
                </c:pt>
                <c:pt idx="1">
                  <c:v>15.185472964607101</c:v>
                </c:pt>
                <c:pt idx="2">
                  <c:v>15.185472964607101</c:v>
                </c:pt>
                <c:pt idx="3">
                  <c:v>15.185472964607101</c:v>
                </c:pt>
                <c:pt idx="4">
                  <c:v>15.185472964607101</c:v>
                </c:pt>
                <c:pt idx="5">
                  <c:v>15.185472964607101</c:v>
                </c:pt>
                <c:pt idx="6">
                  <c:v>15.185472964607101</c:v>
                </c:pt>
                <c:pt idx="7">
                  <c:v>15.185472964607101</c:v>
                </c:pt>
                <c:pt idx="8">
                  <c:v>15.185472964607101</c:v>
                </c:pt>
                <c:pt idx="9">
                  <c:v>15.185472964607101</c:v>
                </c:pt>
                <c:pt idx="10">
                  <c:v>15.185472964607101</c:v>
                </c:pt>
                <c:pt idx="11">
                  <c:v>15.185472964607101</c:v>
                </c:pt>
                <c:pt idx="12">
                  <c:v>15.185472964607101</c:v>
                </c:pt>
                <c:pt idx="13">
                  <c:v>15.185472964607101</c:v>
                </c:pt>
                <c:pt idx="14">
                  <c:v>15.185472964607101</c:v>
                </c:pt>
                <c:pt idx="15">
                  <c:v>15.185472964607101</c:v>
                </c:pt>
                <c:pt idx="16">
                  <c:v>15.185472964607101</c:v>
                </c:pt>
                <c:pt idx="17">
                  <c:v>15.185472964607101</c:v>
                </c:pt>
                <c:pt idx="18">
                  <c:v>15.185472964607101</c:v>
                </c:pt>
                <c:pt idx="19">
                  <c:v>15.185472964607101</c:v>
                </c:pt>
                <c:pt idx="20">
                  <c:v>15.185472964607101</c:v>
                </c:pt>
                <c:pt idx="21">
                  <c:v>15.185472964607101</c:v>
                </c:pt>
                <c:pt idx="22">
                  <c:v>15.185472964607101</c:v>
                </c:pt>
                <c:pt idx="23">
                  <c:v>15.185472964607101</c:v>
                </c:pt>
                <c:pt idx="24">
                  <c:v>15.185472964607101</c:v>
                </c:pt>
                <c:pt idx="25">
                  <c:v>15.185472964607101</c:v>
                </c:pt>
                <c:pt idx="26">
                  <c:v>15.185472964607101</c:v>
                </c:pt>
                <c:pt idx="27">
                  <c:v>15.185472964607101</c:v>
                </c:pt>
                <c:pt idx="28">
                  <c:v>15.185472964607101</c:v>
                </c:pt>
                <c:pt idx="29">
                  <c:v>15.185472964607101</c:v>
                </c:pt>
                <c:pt idx="30">
                  <c:v>15.185472964607101</c:v>
                </c:pt>
                <c:pt idx="31">
                  <c:v>15.185472964607101</c:v>
                </c:pt>
                <c:pt idx="32">
                  <c:v>15.185472964607101</c:v>
                </c:pt>
                <c:pt idx="33">
                  <c:v>15.185472964607101</c:v>
                </c:pt>
                <c:pt idx="34">
                  <c:v>15.185472964607101</c:v>
                </c:pt>
                <c:pt idx="35">
                  <c:v>15.185472964607101</c:v>
                </c:pt>
                <c:pt idx="36">
                  <c:v>15.185472964607101</c:v>
                </c:pt>
                <c:pt idx="37">
                  <c:v>15.185472964607101</c:v>
                </c:pt>
                <c:pt idx="38">
                  <c:v>15.185472964607101</c:v>
                </c:pt>
                <c:pt idx="39">
                  <c:v>15.185472964607101</c:v>
                </c:pt>
                <c:pt idx="40">
                  <c:v>15.185472964607101</c:v>
                </c:pt>
                <c:pt idx="41">
                  <c:v>15.185472964607101</c:v>
                </c:pt>
                <c:pt idx="42">
                  <c:v>15.185472964607101</c:v>
                </c:pt>
                <c:pt idx="43">
                  <c:v>15.185472964607101</c:v>
                </c:pt>
                <c:pt idx="44">
                  <c:v>15.185472964607101</c:v>
                </c:pt>
                <c:pt idx="45">
                  <c:v>15.185472964607101</c:v>
                </c:pt>
                <c:pt idx="46">
                  <c:v>15.185472964607101</c:v>
                </c:pt>
                <c:pt idx="47">
                  <c:v>15.185472964607101</c:v>
                </c:pt>
                <c:pt idx="48">
                  <c:v>15.185472964607101</c:v>
                </c:pt>
                <c:pt idx="49">
                  <c:v>15.185472964607101</c:v>
                </c:pt>
                <c:pt idx="50">
                  <c:v>15.185472964607101</c:v>
                </c:pt>
                <c:pt idx="51">
                  <c:v>15.185472964607101</c:v>
                </c:pt>
                <c:pt idx="52">
                  <c:v>15.185472964607101</c:v>
                </c:pt>
                <c:pt idx="53">
                  <c:v>15.185472964607101</c:v>
                </c:pt>
                <c:pt idx="54">
                  <c:v>15.185472964607101</c:v>
                </c:pt>
                <c:pt idx="55">
                  <c:v>15.185472964607101</c:v>
                </c:pt>
                <c:pt idx="56">
                  <c:v>15.185472964607101</c:v>
                </c:pt>
                <c:pt idx="57">
                  <c:v>15.185472964607101</c:v>
                </c:pt>
                <c:pt idx="58">
                  <c:v>15.185472964607101</c:v>
                </c:pt>
                <c:pt idx="59">
                  <c:v>15.185472964607101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12592"/>
        <c:axId val="249928056"/>
      </c:lineChart>
      <c:catAx>
        <c:axId val="1477125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928056"/>
        <c:crossesAt val="-40"/>
        <c:auto val="1"/>
        <c:lblAlgn val="ctr"/>
        <c:lblOffset val="100"/>
        <c:tickLblSkip val="3"/>
        <c:tickMarkSkip val="3"/>
        <c:noMultiLvlLbl val="0"/>
      </c:catAx>
      <c:valAx>
        <c:axId val="249928056"/>
        <c:scaling>
          <c:orientation val="minMax"/>
          <c:max val="4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712592"/>
        <c:crosses val="autoZero"/>
        <c:crossBetween val="between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Sediment Mass Percent Difference Results
Class 1 Target Sediment Mass = 84.5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1'!$U$4:$U$63</c:f>
              <c:numCache>
                <c:formatCode>0.00</c:formatCode>
                <c:ptCount val="60"/>
                <c:pt idx="1">
                  <c:v>-4.0266064853308041</c:v>
                </c:pt>
                <c:pt idx="2">
                  <c:v>-5.2954357825215173</c:v>
                </c:pt>
                <c:pt idx="3">
                  <c:v>-1.9446081319976574</c:v>
                </c:pt>
                <c:pt idx="4">
                  <c:v>-2.0162716660771176</c:v>
                </c:pt>
                <c:pt idx="5">
                  <c:v>-2.3696682464454994</c:v>
                </c:pt>
                <c:pt idx="6">
                  <c:v>-15.645617342130066</c:v>
                </c:pt>
                <c:pt idx="7">
                  <c:v>-12.000944956295774</c:v>
                </c:pt>
                <c:pt idx="8">
                  <c:v>-13.342830009496693</c:v>
                </c:pt>
                <c:pt idx="9">
                  <c:v>-0.38809831824063368</c:v>
                </c:pt>
                <c:pt idx="10">
                  <c:v>-5.1724137931034431</c:v>
                </c:pt>
                <c:pt idx="11">
                  <c:v>1.7835909631391051</c:v>
                </c:pt>
                <c:pt idx="12">
                  <c:v>1.4957264957265091</c:v>
                </c:pt>
                <c:pt idx="13">
                  <c:v>-1.0729866760995097</c:v>
                </c:pt>
                <c:pt idx="14">
                  <c:v>1.2959220068957409</c:v>
                </c:pt>
                <c:pt idx="15">
                  <c:v>-3.7780401416764988</c:v>
                </c:pt>
                <c:pt idx="16">
                  <c:v>3.6570885775350268</c:v>
                </c:pt>
                <c:pt idx="17">
                  <c:v>11.519753232886458</c:v>
                </c:pt>
                <c:pt idx="18">
                  <c:v>-3.3282370927907792</c:v>
                </c:pt>
                <c:pt idx="19">
                  <c:v>-3.538880340868733</c:v>
                </c:pt>
                <c:pt idx="20">
                  <c:v>-2.4505741683437772</c:v>
                </c:pt>
                <c:pt idx="21">
                  <c:v>-2.9288702928870385</c:v>
                </c:pt>
                <c:pt idx="22">
                  <c:v>-2.3069679849340905</c:v>
                </c:pt>
                <c:pt idx="23">
                  <c:v>-4.1789287816362544</c:v>
                </c:pt>
                <c:pt idx="24">
                  <c:v>4.6374764595103732</c:v>
                </c:pt>
                <c:pt idx="25">
                  <c:v>-1.2693935119886974</c:v>
                </c:pt>
                <c:pt idx="26">
                  <c:v>-2.3294312403925734</c:v>
                </c:pt>
                <c:pt idx="27">
                  <c:v>-2.5338833235120792</c:v>
                </c:pt>
                <c:pt idx="28">
                  <c:v>-4.5756282598387887</c:v>
                </c:pt>
                <c:pt idx="29">
                  <c:v>-3.8052469865280081</c:v>
                </c:pt>
                <c:pt idx="30">
                  <c:v>-8.4348751922394403</c:v>
                </c:pt>
                <c:pt idx="31">
                  <c:v>-7.3566233456539827</c:v>
                </c:pt>
                <c:pt idx="32">
                  <c:v>-6.2129475930756399</c:v>
                </c:pt>
                <c:pt idx="33">
                  <c:v>-4.8688253367998087</c:v>
                </c:pt>
                <c:pt idx="34">
                  <c:v>-4.2603550295857895</c:v>
                </c:pt>
                <c:pt idx="35">
                  <c:v>-4.542228530872972</c:v>
                </c:pt>
                <c:pt idx="36">
                  <c:v>2.1767574640180949</c:v>
                </c:pt>
                <c:pt idx="37">
                  <c:v>-3.3942558746736311</c:v>
                </c:pt>
                <c:pt idx="38">
                  <c:v>-5.5849500293944789</c:v>
                </c:pt>
                <c:pt idx="39">
                  <c:v>-18.967158495954305</c:v>
                </c:pt>
                <c:pt idx="40">
                  <c:v>-17.170280838961951</c:v>
                </c:pt>
                <c:pt idx="41">
                  <c:v>-19.885890883157014</c:v>
                </c:pt>
                <c:pt idx="42">
                  <c:v>-5.5043704228679395</c:v>
                </c:pt>
                <c:pt idx="43">
                  <c:v>-5.8211074301940302</c:v>
                </c:pt>
                <c:pt idx="44">
                  <c:v>-4.0428061831153546</c:v>
                </c:pt>
                <c:pt idx="45">
                  <c:v>-11.29032258064516</c:v>
                </c:pt>
                <c:pt idx="46">
                  <c:v>-18.316831683168314</c:v>
                </c:pt>
                <c:pt idx="47">
                  <c:v>-16.775186456730186</c:v>
                </c:pt>
                <c:pt idx="48">
                  <c:v>-7.5391180654338603</c:v>
                </c:pt>
                <c:pt idx="49">
                  <c:v>-12.085308056872037</c:v>
                </c:pt>
                <c:pt idx="50">
                  <c:v>-8.585619678334913</c:v>
                </c:pt>
                <c:pt idx="51">
                  <c:v>9.4344106463878354</c:v>
                </c:pt>
                <c:pt idx="52">
                  <c:v>9.9988082469312101</c:v>
                </c:pt>
                <c:pt idx="53">
                  <c:v>11.33603238866397</c:v>
                </c:pt>
                <c:pt idx="54">
                  <c:v>-4.2615983945224905</c:v>
                </c:pt>
                <c:pt idx="55">
                  <c:v>-6.758522389832522</c:v>
                </c:pt>
                <c:pt idx="56">
                  <c:v>-4.9881235154394243</c:v>
                </c:pt>
                <c:pt idx="57">
                  <c:v>-4.7900650502661124</c:v>
                </c:pt>
                <c:pt idx="58">
                  <c:v>-4.2666351495095007</c:v>
                </c:pt>
                <c:pt idx="59">
                  <c:v>-3.7572596894630861</c:v>
                </c:pt>
              </c:numCache>
            </c:numRef>
          </c:val>
          <c:smooth val="0"/>
        </c:ser>
        <c:ser>
          <c:idx val="1"/>
          <c:order val="1"/>
          <c:tx>
            <c:v>Median (-4.18%)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1'!$AH$4:$AH$63</c:f>
              <c:numCache>
                <c:formatCode>0.00</c:formatCode>
                <c:ptCount val="60"/>
                <c:pt idx="0">
                  <c:v>-4.1789287816362544</c:v>
                </c:pt>
                <c:pt idx="1">
                  <c:v>-4.1789287816362544</c:v>
                </c:pt>
                <c:pt idx="2">
                  <c:v>-4.1789287816362544</c:v>
                </c:pt>
                <c:pt idx="3">
                  <c:v>-4.1789287816362544</c:v>
                </c:pt>
                <c:pt idx="4">
                  <c:v>-4.1789287816362544</c:v>
                </c:pt>
                <c:pt idx="5">
                  <c:v>-4.1789287816362544</c:v>
                </c:pt>
                <c:pt idx="6">
                  <c:v>-4.1789287816362544</c:v>
                </c:pt>
                <c:pt idx="7">
                  <c:v>-4.1789287816362544</c:v>
                </c:pt>
                <c:pt idx="8">
                  <c:v>-4.1789287816362544</c:v>
                </c:pt>
                <c:pt idx="9">
                  <c:v>-4.1789287816362544</c:v>
                </c:pt>
                <c:pt idx="10">
                  <c:v>-4.1789287816362544</c:v>
                </c:pt>
                <c:pt idx="11">
                  <c:v>-4.1789287816362544</c:v>
                </c:pt>
                <c:pt idx="12">
                  <c:v>-4.1789287816362544</c:v>
                </c:pt>
                <c:pt idx="13">
                  <c:v>-4.1789287816362544</c:v>
                </c:pt>
                <c:pt idx="14">
                  <c:v>-4.1789287816362544</c:v>
                </c:pt>
                <c:pt idx="15">
                  <c:v>-4.1789287816362544</c:v>
                </c:pt>
                <c:pt idx="16">
                  <c:v>-4.1789287816362544</c:v>
                </c:pt>
                <c:pt idx="17">
                  <c:v>-4.1789287816362544</c:v>
                </c:pt>
                <c:pt idx="18">
                  <c:v>-4.1789287816362544</c:v>
                </c:pt>
                <c:pt idx="19">
                  <c:v>-4.1789287816362544</c:v>
                </c:pt>
                <c:pt idx="20">
                  <c:v>-4.1789287816362544</c:v>
                </c:pt>
                <c:pt idx="21">
                  <c:v>-4.1789287816362544</c:v>
                </c:pt>
                <c:pt idx="22">
                  <c:v>-4.1789287816362544</c:v>
                </c:pt>
                <c:pt idx="23">
                  <c:v>-4.1789287816362544</c:v>
                </c:pt>
                <c:pt idx="24">
                  <c:v>-4.1789287816362544</c:v>
                </c:pt>
                <c:pt idx="25">
                  <c:v>-4.1789287816362544</c:v>
                </c:pt>
                <c:pt idx="26">
                  <c:v>-4.1789287816362544</c:v>
                </c:pt>
                <c:pt idx="27">
                  <c:v>-4.1789287816362544</c:v>
                </c:pt>
                <c:pt idx="28">
                  <c:v>-4.1789287816362544</c:v>
                </c:pt>
                <c:pt idx="29">
                  <c:v>-4.1789287816362544</c:v>
                </c:pt>
                <c:pt idx="30">
                  <c:v>-4.1789287816362544</c:v>
                </c:pt>
                <c:pt idx="31">
                  <c:v>-4.1789287816362544</c:v>
                </c:pt>
                <c:pt idx="32">
                  <c:v>-4.1789287816362544</c:v>
                </c:pt>
                <c:pt idx="33">
                  <c:v>-4.1789287816362544</c:v>
                </c:pt>
                <c:pt idx="34">
                  <c:v>-4.1789287816362544</c:v>
                </c:pt>
                <c:pt idx="35">
                  <c:v>-4.1789287816362544</c:v>
                </c:pt>
                <c:pt idx="36">
                  <c:v>-4.1789287816362544</c:v>
                </c:pt>
                <c:pt idx="37">
                  <c:v>-4.1789287816362544</c:v>
                </c:pt>
                <c:pt idx="38">
                  <c:v>-4.1789287816362544</c:v>
                </c:pt>
                <c:pt idx="39">
                  <c:v>-4.1789287816362544</c:v>
                </c:pt>
                <c:pt idx="40">
                  <c:v>-4.1789287816362544</c:v>
                </c:pt>
                <c:pt idx="41">
                  <c:v>-4.1789287816362544</c:v>
                </c:pt>
                <c:pt idx="42">
                  <c:v>-4.1789287816362544</c:v>
                </c:pt>
                <c:pt idx="43">
                  <c:v>-4.1789287816362544</c:v>
                </c:pt>
                <c:pt idx="44">
                  <c:v>-4.1789287816362544</c:v>
                </c:pt>
                <c:pt idx="45">
                  <c:v>-4.1789287816362544</c:v>
                </c:pt>
                <c:pt idx="46">
                  <c:v>-4.1789287816362544</c:v>
                </c:pt>
                <c:pt idx="47">
                  <c:v>-4.1789287816362544</c:v>
                </c:pt>
                <c:pt idx="48">
                  <c:v>-4.1789287816362544</c:v>
                </c:pt>
                <c:pt idx="49">
                  <c:v>-4.1789287816362544</c:v>
                </c:pt>
                <c:pt idx="50">
                  <c:v>-4.1789287816362544</c:v>
                </c:pt>
                <c:pt idx="51">
                  <c:v>-4.1789287816362544</c:v>
                </c:pt>
                <c:pt idx="52">
                  <c:v>-4.1789287816362544</c:v>
                </c:pt>
                <c:pt idx="53">
                  <c:v>-4.1789287816362544</c:v>
                </c:pt>
                <c:pt idx="54">
                  <c:v>-4.1789287816362544</c:v>
                </c:pt>
                <c:pt idx="55">
                  <c:v>-4.1789287816362544</c:v>
                </c:pt>
                <c:pt idx="56">
                  <c:v>-4.1789287816362544</c:v>
                </c:pt>
                <c:pt idx="57">
                  <c:v>-4.1789287816362544</c:v>
                </c:pt>
                <c:pt idx="58">
                  <c:v>-4.1789287816362544</c:v>
                </c:pt>
                <c:pt idx="59">
                  <c:v>-4.1789287816362544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1'!$AI$4:$AI$63</c:f>
              <c:numCache>
                <c:formatCode>0.00</c:formatCode>
                <c:ptCount val="60"/>
                <c:pt idx="0">
                  <c:v>-9.1789287816362553</c:v>
                </c:pt>
                <c:pt idx="1">
                  <c:v>-9.1789287816362553</c:v>
                </c:pt>
                <c:pt idx="2">
                  <c:v>-9.1789287816362553</c:v>
                </c:pt>
                <c:pt idx="3">
                  <c:v>-9.1789287816362553</c:v>
                </c:pt>
                <c:pt idx="4">
                  <c:v>-9.1789287816362553</c:v>
                </c:pt>
                <c:pt idx="5">
                  <c:v>-9.1789287816362553</c:v>
                </c:pt>
                <c:pt idx="6">
                  <c:v>-9.1789287816362553</c:v>
                </c:pt>
                <c:pt idx="7">
                  <c:v>-9.1789287816362553</c:v>
                </c:pt>
                <c:pt idx="8">
                  <c:v>-9.1789287816362553</c:v>
                </c:pt>
                <c:pt idx="9">
                  <c:v>-9.1789287816362553</c:v>
                </c:pt>
                <c:pt idx="10">
                  <c:v>-9.1789287816362553</c:v>
                </c:pt>
                <c:pt idx="11">
                  <c:v>-9.1789287816362553</c:v>
                </c:pt>
                <c:pt idx="12">
                  <c:v>-9.1789287816362553</c:v>
                </c:pt>
                <c:pt idx="13">
                  <c:v>-9.1789287816362553</c:v>
                </c:pt>
                <c:pt idx="14">
                  <c:v>-9.1789287816362553</c:v>
                </c:pt>
                <c:pt idx="15">
                  <c:v>-9.1789287816362553</c:v>
                </c:pt>
                <c:pt idx="16">
                  <c:v>-9.1789287816362553</c:v>
                </c:pt>
                <c:pt idx="17">
                  <c:v>-9.1789287816362553</c:v>
                </c:pt>
                <c:pt idx="18">
                  <c:v>-9.1789287816362553</c:v>
                </c:pt>
                <c:pt idx="19">
                  <c:v>-9.1789287816362553</c:v>
                </c:pt>
                <c:pt idx="20">
                  <c:v>-9.1789287816362553</c:v>
                </c:pt>
                <c:pt idx="21">
                  <c:v>-9.1789287816362553</c:v>
                </c:pt>
                <c:pt idx="22">
                  <c:v>-9.1789287816362553</c:v>
                </c:pt>
                <c:pt idx="23">
                  <c:v>-9.1789287816362553</c:v>
                </c:pt>
                <c:pt idx="24">
                  <c:v>-9.1789287816362553</c:v>
                </c:pt>
                <c:pt idx="25">
                  <c:v>-9.1789287816362553</c:v>
                </c:pt>
                <c:pt idx="26">
                  <c:v>-9.1789287816362553</c:v>
                </c:pt>
                <c:pt idx="27">
                  <c:v>-9.1789287816362553</c:v>
                </c:pt>
                <c:pt idx="28">
                  <c:v>-9.1789287816362553</c:v>
                </c:pt>
                <c:pt idx="29">
                  <c:v>-9.1789287816362553</c:v>
                </c:pt>
                <c:pt idx="30">
                  <c:v>-9.1789287816362553</c:v>
                </c:pt>
                <c:pt idx="31">
                  <c:v>-9.1789287816362553</c:v>
                </c:pt>
                <c:pt idx="32">
                  <c:v>-9.1789287816362553</c:v>
                </c:pt>
                <c:pt idx="33">
                  <c:v>-9.1789287816362553</c:v>
                </c:pt>
                <c:pt idx="34">
                  <c:v>-9.1789287816362553</c:v>
                </c:pt>
                <c:pt idx="35">
                  <c:v>-9.1789287816362553</c:v>
                </c:pt>
                <c:pt idx="36">
                  <c:v>-9.1789287816362553</c:v>
                </c:pt>
                <c:pt idx="37">
                  <c:v>-9.1789287816362553</c:v>
                </c:pt>
                <c:pt idx="38">
                  <c:v>-9.1789287816362553</c:v>
                </c:pt>
                <c:pt idx="39">
                  <c:v>-9.1789287816362553</c:v>
                </c:pt>
                <c:pt idx="40">
                  <c:v>-9.1789287816362553</c:v>
                </c:pt>
                <c:pt idx="41">
                  <c:v>-9.1789287816362553</c:v>
                </c:pt>
                <c:pt idx="42">
                  <c:v>-9.1789287816362553</c:v>
                </c:pt>
                <c:pt idx="43">
                  <c:v>-9.1789287816362553</c:v>
                </c:pt>
                <c:pt idx="44">
                  <c:v>-9.1789287816362553</c:v>
                </c:pt>
                <c:pt idx="45">
                  <c:v>-9.1789287816362553</c:v>
                </c:pt>
                <c:pt idx="46">
                  <c:v>-9.1789287816362553</c:v>
                </c:pt>
                <c:pt idx="47">
                  <c:v>-9.1789287816362553</c:v>
                </c:pt>
                <c:pt idx="48">
                  <c:v>-9.1789287816362553</c:v>
                </c:pt>
                <c:pt idx="49">
                  <c:v>-9.1789287816362553</c:v>
                </c:pt>
                <c:pt idx="50">
                  <c:v>-9.1789287816362553</c:v>
                </c:pt>
                <c:pt idx="51">
                  <c:v>-9.1789287816362553</c:v>
                </c:pt>
                <c:pt idx="52">
                  <c:v>-9.1789287816362553</c:v>
                </c:pt>
                <c:pt idx="53">
                  <c:v>-9.1789287816362553</c:v>
                </c:pt>
                <c:pt idx="54">
                  <c:v>-9.1789287816362553</c:v>
                </c:pt>
                <c:pt idx="55">
                  <c:v>-9.1789287816362553</c:v>
                </c:pt>
                <c:pt idx="56">
                  <c:v>-9.1789287816362553</c:v>
                </c:pt>
                <c:pt idx="57">
                  <c:v>-9.1789287816362553</c:v>
                </c:pt>
                <c:pt idx="58">
                  <c:v>-9.1789287816362553</c:v>
                </c:pt>
                <c:pt idx="59">
                  <c:v>-9.1789287816362553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1'!$AJ$4:$AJ$63</c:f>
              <c:numCache>
                <c:formatCode>0.00</c:formatCode>
                <c:ptCount val="60"/>
                <c:pt idx="0">
                  <c:v>0.82107121836374564</c:v>
                </c:pt>
                <c:pt idx="1">
                  <c:v>0.82107121836374564</c:v>
                </c:pt>
                <c:pt idx="2">
                  <c:v>0.82107121836374564</c:v>
                </c:pt>
                <c:pt idx="3">
                  <c:v>0.82107121836374564</c:v>
                </c:pt>
                <c:pt idx="4">
                  <c:v>0.82107121836374564</c:v>
                </c:pt>
                <c:pt idx="5">
                  <c:v>0.82107121836374564</c:v>
                </c:pt>
                <c:pt idx="6">
                  <c:v>0.82107121836374564</c:v>
                </c:pt>
                <c:pt idx="7">
                  <c:v>0.82107121836374564</c:v>
                </c:pt>
                <c:pt idx="8">
                  <c:v>0.82107121836374564</c:v>
                </c:pt>
                <c:pt idx="9">
                  <c:v>0.82107121836374564</c:v>
                </c:pt>
                <c:pt idx="10">
                  <c:v>0.82107121836374564</c:v>
                </c:pt>
                <c:pt idx="11">
                  <c:v>0.82107121836374564</c:v>
                </c:pt>
                <c:pt idx="12">
                  <c:v>0.82107121836374564</c:v>
                </c:pt>
                <c:pt idx="13">
                  <c:v>0.82107121836374564</c:v>
                </c:pt>
                <c:pt idx="14">
                  <c:v>0.82107121836374564</c:v>
                </c:pt>
                <c:pt idx="15">
                  <c:v>0.82107121836374564</c:v>
                </c:pt>
                <c:pt idx="16">
                  <c:v>0.82107121836374564</c:v>
                </c:pt>
                <c:pt idx="17">
                  <c:v>0.82107121836374564</c:v>
                </c:pt>
                <c:pt idx="18">
                  <c:v>0.82107121836374564</c:v>
                </c:pt>
                <c:pt idx="19">
                  <c:v>0.82107121836374564</c:v>
                </c:pt>
                <c:pt idx="20">
                  <c:v>0.82107121836374564</c:v>
                </c:pt>
                <c:pt idx="21">
                  <c:v>0.82107121836374564</c:v>
                </c:pt>
                <c:pt idx="22">
                  <c:v>0.82107121836374564</c:v>
                </c:pt>
                <c:pt idx="23">
                  <c:v>0.82107121836374564</c:v>
                </c:pt>
                <c:pt idx="24">
                  <c:v>0.82107121836374564</c:v>
                </c:pt>
                <c:pt idx="25">
                  <c:v>0.82107121836374564</c:v>
                </c:pt>
                <c:pt idx="26">
                  <c:v>0.82107121836374564</c:v>
                </c:pt>
                <c:pt idx="27">
                  <c:v>0.82107121836374564</c:v>
                </c:pt>
                <c:pt idx="28">
                  <c:v>0.82107121836374564</c:v>
                </c:pt>
                <c:pt idx="29">
                  <c:v>0.82107121836374564</c:v>
                </c:pt>
                <c:pt idx="30">
                  <c:v>0.82107121836374564</c:v>
                </c:pt>
                <c:pt idx="31">
                  <c:v>0.82107121836374564</c:v>
                </c:pt>
                <c:pt idx="32">
                  <c:v>0.82107121836374564</c:v>
                </c:pt>
                <c:pt idx="33">
                  <c:v>0.82107121836374564</c:v>
                </c:pt>
                <c:pt idx="34">
                  <c:v>0.82107121836374564</c:v>
                </c:pt>
                <c:pt idx="35">
                  <c:v>0.82107121836374564</c:v>
                </c:pt>
                <c:pt idx="36">
                  <c:v>0.82107121836374564</c:v>
                </c:pt>
                <c:pt idx="37">
                  <c:v>0.82107121836374564</c:v>
                </c:pt>
                <c:pt idx="38">
                  <c:v>0.82107121836374564</c:v>
                </c:pt>
                <c:pt idx="39">
                  <c:v>0.82107121836374564</c:v>
                </c:pt>
                <c:pt idx="40">
                  <c:v>0.82107121836374564</c:v>
                </c:pt>
                <c:pt idx="41">
                  <c:v>0.82107121836374564</c:v>
                </c:pt>
                <c:pt idx="42">
                  <c:v>0.82107121836374564</c:v>
                </c:pt>
                <c:pt idx="43">
                  <c:v>0.82107121836374564</c:v>
                </c:pt>
                <c:pt idx="44">
                  <c:v>0.82107121836374564</c:v>
                </c:pt>
                <c:pt idx="45">
                  <c:v>0.82107121836374564</c:v>
                </c:pt>
                <c:pt idx="46">
                  <c:v>0.82107121836374564</c:v>
                </c:pt>
                <c:pt idx="47">
                  <c:v>0.82107121836374564</c:v>
                </c:pt>
                <c:pt idx="48">
                  <c:v>0.82107121836374564</c:v>
                </c:pt>
                <c:pt idx="49">
                  <c:v>0.82107121836374564</c:v>
                </c:pt>
                <c:pt idx="50">
                  <c:v>0.82107121836374564</c:v>
                </c:pt>
                <c:pt idx="51">
                  <c:v>0.82107121836374564</c:v>
                </c:pt>
                <c:pt idx="52">
                  <c:v>0.82107121836374564</c:v>
                </c:pt>
                <c:pt idx="53">
                  <c:v>0.82107121836374564</c:v>
                </c:pt>
                <c:pt idx="54">
                  <c:v>0.82107121836374564</c:v>
                </c:pt>
                <c:pt idx="55">
                  <c:v>0.82107121836374564</c:v>
                </c:pt>
                <c:pt idx="56">
                  <c:v>0.82107121836374564</c:v>
                </c:pt>
                <c:pt idx="57">
                  <c:v>0.82107121836374564</c:v>
                </c:pt>
                <c:pt idx="58">
                  <c:v>0.82107121836374564</c:v>
                </c:pt>
                <c:pt idx="59">
                  <c:v>0.82107121836374564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1'!$AK$4:$AK$63</c:f>
              <c:numCache>
                <c:formatCode>0.00</c:formatCode>
                <c:ptCount val="60"/>
                <c:pt idx="0">
                  <c:v>-13.795196756317818</c:v>
                </c:pt>
                <c:pt idx="1">
                  <c:v>-13.795196756317818</c:v>
                </c:pt>
                <c:pt idx="2">
                  <c:v>-13.795196756317818</c:v>
                </c:pt>
                <c:pt idx="3">
                  <c:v>-13.795196756317818</c:v>
                </c:pt>
                <c:pt idx="4">
                  <c:v>-13.795196756317818</c:v>
                </c:pt>
                <c:pt idx="5">
                  <c:v>-13.795196756317818</c:v>
                </c:pt>
                <c:pt idx="6">
                  <c:v>-13.795196756317818</c:v>
                </c:pt>
                <c:pt idx="7">
                  <c:v>-13.795196756317818</c:v>
                </c:pt>
                <c:pt idx="8">
                  <c:v>-13.795196756317818</c:v>
                </c:pt>
                <c:pt idx="9">
                  <c:v>-13.795196756317818</c:v>
                </c:pt>
                <c:pt idx="10">
                  <c:v>-13.795196756317818</c:v>
                </c:pt>
                <c:pt idx="11">
                  <c:v>-13.795196756317818</c:v>
                </c:pt>
                <c:pt idx="12">
                  <c:v>-13.795196756317818</c:v>
                </c:pt>
                <c:pt idx="13">
                  <c:v>-13.795196756317818</c:v>
                </c:pt>
                <c:pt idx="14">
                  <c:v>-13.795196756317818</c:v>
                </c:pt>
                <c:pt idx="15">
                  <c:v>-13.795196756317818</c:v>
                </c:pt>
                <c:pt idx="16">
                  <c:v>-13.795196756317818</c:v>
                </c:pt>
                <c:pt idx="17">
                  <c:v>-13.795196756317818</c:v>
                </c:pt>
                <c:pt idx="18">
                  <c:v>-13.795196756317818</c:v>
                </c:pt>
                <c:pt idx="19">
                  <c:v>-13.795196756317818</c:v>
                </c:pt>
                <c:pt idx="20">
                  <c:v>-13.795196756317818</c:v>
                </c:pt>
                <c:pt idx="21">
                  <c:v>-13.795196756317818</c:v>
                </c:pt>
                <c:pt idx="22">
                  <c:v>-13.795196756317818</c:v>
                </c:pt>
                <c:pt idx="23">
                  <c:v>-13.795196756317818</c:v>
                </c:pt>
                <c:pt idx="24">
                  <c:v>-13.795196756317818</c:v>
                </c:pt>
                <c:pt idx="25">
                  <c:v>-13.795196756317818</c:v>
                </c:pt>
                <c:pt idx="26">
                  <c:v>-13.795196756317818</c:v>
                </c:pt>
                <c:pt idx="27">
                  <c:v>-13.795196756317818</c:v>
                </c:pt>
                <c:pt idx="28">
                  <c:v>-13.795196756317818</c:v>
                </c:pt>
                <c:pt idx="29">
                  <c:v>-13.795196756317818</c:v>
                </c:pt>
                <c:pt idx="30">
                  <c:v>-13.795196756317818</c:v>
                </c:pt>
                <c:pt idx="31">
                  <c:v>-13.795196756317818</c:v>
                </c:pt>
                <c:pt idx="32">
                  <c:v>-13.795196756317818</c:v>
                </c:pt>
                <c:pt idx="33">
                  <c:v>-13.795196756317818</c:v>
                </c:pt>
                <c:pt idx="34">
                  <c:v>-13.795196756317818</c:v>
                </c:pt>
                <c:pt idx="35">
                  <c:v>-13.795196756317818</c:v>
                </c:pt>
                <c:pt idx="36">
                  <c:v>-13.795196756317818</c:v>
                </c:pt>
                <c:pt idx="37">
                  <c:v>-13.795196756317818</c:v>
                </c:pt>
                <c:pt idx="38">
                  <c:v>-13.795196756317818</c:v>
                </c:pt>
                <c:pt idx="39">
                  <c:v>-13.795196756317818</c:v>
                </c:pt>
                <c:pt idx="40">
                  <c:v>-13.795196756317818</c:v>
                </c:pt>
                <c:pt idx="41">
                  <c:v>-13.795196756317818</c:v>
                </c:pt>
                <c:pt idx="42">
                  <c:v>-13.795196756317818</c:v>
                </c:pt>
                <c:pt idx="43">
                  <c:v>-13.795196756317818</c:v>
                </c:pt>
                <c:pt idx="44">
                  <c:v>-13.795196756317818</c:v>
                </c:pt>
                <c:pt idx="45">
                  <c:v>-13.795196756317818</c:v>
                </c:pt>
                <c:pt idx="46">
                  <c:v>-13.795196756317818</c:v>
                </c:pt>
                <c:pt idx="47">
                  <c:v>-13.795196756317818</c:v>
                </c:pt>
                <c:pt idx="48">
                  <c:v>-13.795196756317818</c:v>
                </c:pt>
                <c:pt idx="49">
                  <c:v>-13.795196756317818</c:v>
                </c:pt>
                <c:pt idx="50">
                  <c:v>-13.795196756317818</c:v>
                </c:pt>
                <c:pt idx="51">
                  <c:v>-13.795196756317818</c:v>
                </c:pt>
                <c:pt idx="52">
                  <c:v>-13.795196756317818</c:v>
                </c:pt>
                <c:pt idx="53">
                  <c:v>-13.795196756317818</c:v>
                </c:pt>
                <c:pt idx="54">
                  <c:v>-13.795196756317818</c:v>
                </c:pt>
                <c:pt idx="55">
                  <c:v>-13.795196756317818</c:v>
                </c:pt>
                <c:pt idx="56">
                  <c:v>-13.795196756317818</c:v>
                </c:pt>
                <c:pt idx="57">
                  <c:v>-13.795196756317818</c:v>
                </c:pt>
                <c:pt idx="58">
                  <c:v>-13.795196756317818</c:v>
                </c:pt>
                <c:pt idx="59">
                  <c:v>-13.795196756317818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</c:dPt>
          <c:dPt>
            <c:idx val="54"/>
            <c:bubble3D val="0"/>
          </c:dPt>
          <c:dPt>
            <c:idx val="73"/>
            <c:bubble3D val="0"/>
          </c:dPt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1'!$AL$4:$AL$63</c:f>
              <c:numCache>
                <c:formatCode>0.00</c:formatCode>
                <c:ptCount val="60"/>
                <c:pt idx="0">
                  <c:v>5.4373391930453083</c:v>
                </c:pt>
                <c:pt idx="1">
                  <c:v>5.4373391930453083</c:v>
                </c:pt>
                <c:pt idx="2">
                  <c:v>5.4373391930453083</c:v>
                </c:pt>
                <c:pt idx="3">
                  <c:v>5.4373391930453083</c:v>
                </c:pt>
                <c:pt idx="4">
                  <c:v>5.4373391930453083</c:v>
                </c:pt>
                <c:pt idx="5">
                  <c:v>5.4373391930453083</c:v>
                </c:pt>
                <c:pt idx="6">
                  <c:v>5.4373391930453083</c:v>
                </c:pt>
                <c:pt idx="7">
                  <c:v>5.4373391930453083</c:v>
                </c:pt>
                <c:pt idx="8">
                  <c:v>5.4373391930453083</c:v>
                </c:pt>
                <c:pt idx="9">
                  <c:v>5.4373391930453083</c:v>
                </c:pt>
                <c:pt idx="10">
                  <c:v>5.4373391930453083</c:v>
                </c:pt>
                <c:pt idx="11">
                  <c:v>5.4373391930453083</c:v>
                </c:pt>
                <c:pt idx="12">
                  <c:v>5.4373391930453083</c:v>
                </c:pt>
                <c:pt idx="13">
                  <c:v>5.4373391930453083</c:v>
                </c:pt>
                <c:pt idx="14">
                  <c:v>5.4373391930453083</c:v>
                </c:pt>
                <c:pt idx="15">
                  <c:v>5.4373391930453083</c:v>
                </c:pt>
                <c:pt idx="16">
                  <c:v>5.4373391930453083</c:v>
                </c:pt>
                <c:pt idx="17">
                  <c:v>5.4373391930453083</c:v>
                </c:pt>
                <c:pt idx="18">
                  <c:v>5.4373391930453083</c:v>
                </c:pt>
                <c:pt idx="19">
                  <c:v>5.4373391930453083</c:v>
                </c:pt>
                <c:pt idx="20">
                  <c:v>5.4373391930453083</c:v>
                </c:pt>
                <c:pt idx="21">
                  <c:v>5.4373391930453083</c:v>
                </c:pt>
                <c:pt idx="22">
                  <c:v>5.4373391930453083</c:v>
                </c:pt>
                <c:pt idx="23">
                  <c:v>5.4373391930453083</c:v>
                </c:pt>
                <c:pt idx="24">
                  <c:v>5.4373391930453083</c:v>
                </c:pt>
                <c:pt idx="25">
                  <c:v>5.4373391930453083</c:v>
                </c:pt>
                <c:pt idx="26">
                  <c:v>5.4373391930453083</c:v>
                </c:pt>
                <c:pt idx="27">
                  <c:v>5.4373391930453083</c:v>
                </c:pt>
                <c:pt idx="28">
                  <c:v>5.4373391930453083</c:v>
                </c:pt>
                <c:pt idx="29">
                  <c:v>5.4373391930453083</c:v>
                </c:pt>
                <c:pt idx="30">
                  <c:v>5.4373391930453083</c:v>
                </c:pt>
                <c:pt idx="31">
                  <c:v>5.4373391930453083</c:v>
                </c:pt>
                <c:pt idx="32">
                  <c:v>5.4373391930453083</c:v>
                </c:pt>
                <c:pt idx="33">
                  <c:v>5.4373391930453083</c:v>
                </c:pt>
                <c:pt idx="34">
                  <c:v>5.4373391930453083</c:v>
                </c:pt>
                <c:pt idx="35">
                  <c:v>5.4373391930453083</c:v>
                </c:pt>
                <c:pt idx="36">
                  <c:v>5.4373391930453083</c:v>
                </c:pt>
                <c:pt idx="37">
                  <c:v>5.4373391930453083</c:v>
                </c:pt>
                <c:pt idx="38">
                  <c:v>5.4373391930453083</c:v>
                </c:pt>
                <c:pt idx="39">
                  <c:v>5.4373391930453083</c:v>
                </c:pt>
                <c:pt idx="40">
                  <c:v>5.4373391930453083</c:v>
                </c:pt>
                <c:pt idx="41">
                  <c:v>5.4373391930453083</c:v>
                </c:pt>
                <c:pt idx="42">
                  <c:v>5.4373391930453083</c:v>
                </c:pt>
                <c:pt idx="43">
                  <c:v>5.4373391930453083</c:v>
                </c:pt>
                <c:pt idx="44">
                  <c:v>5.4373391930453083</c:v>
                </c:pt>
                <c:pt idx="45">
                  <c:v>5.4373391930453083</c:v>
                </c:pt>
                <c:pt idx="46">
                  <c:v>5.4373391930453083</c:v>
                </c:pt>
                <c:pt idx="47">
                  <c:v>5.4373391930453083</c:v>
                </c:pt>
                <c:pt idx="48">
                  <c:v>5.4373391930453083</c:v>
                </c:pt>
                <c:pt idx="49">
                  <c:v>5.4373391930453083</c:v>
                </c:pt>
                <c:pt idx="50">
                  <c:v>5.4373391930453083</c:v>
                </c:pt>
                <c:pt idx="51">
                  <c:v>5.4373391930453083</c:v>
                </c:pt>
                <c:pt idx="52">
                  <c:v>5.4373391930453083</c:v>
                </c:pt>
                <c:pt idx="53">
                  <c:v>5.4373391930453083</c:v>
                </c:pt>
                <c:pt idx="54">
                  <c:v>5.4373391930453083</c:v>
                </c:pt>
                <c:pt idx="55">
                  <c:v>5.4373391930453083</c:v>
                </c:pt>
                <c:pt idx="56">
                  <c:v>5.4373391930453083</c:v>
                </c:pt>
                <c:pt idx="57">
                  <c:v>5.4373391930453083</c:v>
                </c:pt>
                <c:pt idx="58">
                  <c:v>5.4373391930453083</c:v>
                </c:pt>
                <c:pt idx="59">
                  <c:v>5.4373391930453083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28448"/>
        <c:axId val="249929232"/>
      </c:lineChart>
      <c:catAx>
        <c:axId val="24992844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929232"/>
        <c:crossesAt val="-30"/>
        <c:auto val="1"/>
        <c:lblAlgn val="ctr"/>
        <c:lblOffset val="100"/>
        <c:tickLblSkip val="3"/>
        <c:tickMarkSkip val="3"/>
        <c:noMultiLvlLbl val="0"/>
      </c:catAx>
      <c:valAx>
        <c:axId val="249929232"/>
        <c:scaling>
          <c:orientation val="minMax"/>
          <c:max val="2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92844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Suspended Sediment Concentration Percent Difference Results
Class 1 Target SSC = 188 mg/L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1'!$V$4:$V$63</c:f>
              <c:numCache>
                <c:formatCode>0.00</c:formatCode>
                <c:ptCount val="60"/>
                <c:pt idx="1">
                  <c:v>-4.0206604577886083</c:v>
                </c:pt>
                <c:pt idx="2">
                  <c:v>-5.3127182189491027</c:v>
                </c:pt>
                <c:pt idx="3">
                  <c:v>-1.9149397166085977</c:v>
                </c:pt>
                <c:pt idx="4">
                  <c:v>-1.7151535399164413</c:v>
                </c:pt>
                <c:pt idx="5">
                  <c:v>-2.4522146166083281</c:v>
                </c:pt>
                <c:pt idx="6">
                  <c:v>-15.693279644681676</c:v>
                </c:pt>
                <c:pt idx="7">
                  <c:v>-12.167198340640033</c:v>
                </c:pt>
                <c:pt idx="8">
                  <c:v>-13.382537221725844</c:v>
                </c:pt>
                <c:pt idx="9">
                  <c:v>-0.5217053049461623</c:v>
                </c:pt>
                <c:pt idx="10">
                  <c:v>-5.0159309378389256</c:v>
                </c:pt>
                <c:pt idx="11">
                  <c:v>1.6428046284005997</c:v>
                </c:pt>
                <c:pt idx="12">
                  <c:v>1.4285161959393438</c:v>
                </c:pt>
                <c:pt idx="13">
                  <c:v>-1.1867403869052393</c:v>
                </c:pt>
                <c:pt idx="14">
                  <c:v>1.0760312357170605</c:v>
                </c:pt>
                <c:pt idx="15">
                  <c:v>-3.7593749982559799</c:v>
                </c:pt>
                <c:pt idx="16">
                  <c:v>3.699416815855701</c:v>
                </c:pt>
                <c:pt idx="17">
                  <c:v>11.533836128999509</c:v>
                </c:pt>
                <c:pt idx="18">
                  <c:v>-3.2183244869467664</c:v>
                </c:pt>
                <c:pt idx="19">
                  <c:v>-3.6799316318218458</c:v>
                </c:pt>
                <c:pt idx="20">
                  <c:v>-2.424147218945599</c:v>
                </c:pt>
                <c:pt idx="21">
                  <c:v>-2.6255577389445253</c:v>
                </c:pt>
                <c:pt idx="22">
                  <c:v>-2.1951966672259928</c:v>
                </c:pt>
                <c:pt idx="23">
                  <c:v>-4.0944395079398275</c:v>
                </c:pt>
                <c:pt idx="24">
                  <c:v>4.8045824309063523</c:v>
                </c:pt>
                <c:pt idx="25">
                  <c:v>-1.1503983680927976</c:v>
                </c:pt>
                <c:pt idx="26">
                  <c:v>-2.2504922167045165</c:v>
                </c:pt>
                <c:pt idx="27">
                  <c:v>-2.4858851145623144</c:v>
                </c:pt>
                <c:pt idx="28">
                  <c:v>-4.6129142424024998</c:v>
                </c:pt>
                <c:pt idx="29">
                  <c:v>-3.9784790440357938</c:v>
                </c:pt>
                <c:pt idx="30">
                  <c:v>-8.5504261477740648</c:v>
                </c:pt>
                <c:pt idx="31">
                  <c:v>-7.4900162136972339</c:v>
                </c:pt>
                <c:pt idx="32">
                  <c:v>-6.3519669045400695</c:v>
                </c:pt>
                <c:pt idx="33">
                  <c:v>-4.8703167503189606</c:v>
                </c:pt>
                <c:pt idx="34">
                  <c:v>-4.2585982154573934</c:v>
                </c:pt>
                <c:pt idx="35">
                  <c:v>-4.540861005033662</c:v>
                </c:pt>
                <c:pt idx="36">
                  <c:v>-3.7255720654691094</c:v>
                </c:pt>
                <c:pt idx="37">
                  <c:v>-8.5676551115064754</c:v>
                </c:pt>
                <c:pt idx="38">
                  <c:v>-8.9314687728344282</c:v>
                </c:pt>
                <c:pt idx="39">
                  <c:v>-19.110214115265762</c:v>
                </c:pt>
                <c:pt idx="40">
                  <c:v>-17.252117584001539</c:v>
                </c:pt>
                <c:pt idx="41">
                  <c:v>-19.920894640117616</c:v>
                </c:pt>
                <c:pt idx="42">
                  <c:v>-5.8275909131752863</c:v>
                </c:pt>
                <c:pt idx="43">
                  <c:v>-6.020901665924467</c:v>
                </c:pt>
                <c:pt idx="44">
                  <c:v>-4.2648282428887994</c:v>
                </c:pt>
                <c:pt idx="45">
                  <c:v>-11.069283650201244</c:v>
                </c:pt>
                <c:pt idx="46">
                  <c:v>-18.380702097534133</c:v>
                </c:pt>
                <c:pt idx="47">
                  <c:v>-16.965380772356838</c:v>
                </c:pt>
                <c:pt idx="48">
                  <c:v>-7.5174354175842657</c:v>
                </c:pt>
                <c:pt idx="49">
                  <c:v>-12.050909296931044</c:v>
                </c:pt>
                <c:pt idx="50">
                  <c:v>-8.5587088637412805</c:v>
                </c:pt>
                <c:pt idx="51">
                  <c:v>9.4222933956579347</c:v>
                </c:pt>
                <c:pt idx="52">
                  <c:v>9.985149125810441</c:v>
                </c:pt>
                <c:pt idx="53">
                  <c:v>11.375026980890437</c:v>
                </c:pt>
                <c:pt idx="54">
                  <c:v>-4.2304035921924985</c:v>
                </c:pt>
                <c:pt idx="55">
                  <c:v>-6.7223562791131508</c:v>
                </c:pt>
                <c:pt idx="56">
                  <c:v>-4.9695394735712091</c:v>
                </c:pt>
                <c:pt idx="57">
                  <c:v>-4.868852384965928</c:v>
                </c:pt>
                <c:pt idx="58">
                  <c:v>-4.3856684568194808</c:v>
                </c:pt>
                <c:pt idx="59">
                  <c:v>-3.8939603793782585</c:v>
                </c:pt>
              </c:numCache>
            </c:numRef>
          </c:val>
          <c:smooth val="0"/>
        </c:ser>
        <c:ser>
          <c:idx val="1"/>
          <c:order val="1"/>
          <c:tx>
            <c:v>Median (-4.26%)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1'!$AM$4:$AM$63</c:f>
              <c:numCache>
                <c:formatCode>0.00</c:formatCode>
                <c:ptCount val="60"/>
                <c:pt idx="0">
                  <c:v>-4.2585982154573934</c:v>
                </c:pt>
                <c:pt idx="1">
                  <c:v>-4.2585982154573934</c:v>
                </c:pt>
                <c:pt idx="2">
                  <c:v>-4.2585982154573934</c:v>
                </c:pt>
                <c:pt idx="3">
                  <c:v>-4.2585982154573934</c:v>
                </c:pt>
                <c:pt idx="4">
                  <c:v>-4.2585982154573934</c:v>
                </c:pt>
                <c:pt idx="5">
                  <c:v>-4.2585982154573934</c:v>
                </c:pt>
                <c:pt idx="6">
                  <c:v>-4.2585982154573934</c:v>
                </c:pt>
                <c:pt idx="7">
                  <c:v>-4.2585982154573934</c:v>
                </c:pt>
                <c:pt idx="8">
                  <c:v>-4.2585982154573934</c:v>
                </c:pt>
                <c:pt idx="9">
                  <c:v>-4.2585982154573934</c:v>
                </c:pt>
                <c:pt idx="10">
                  <c:v>-4.2585982154573934</c:v>
                </c:pt>
                <c:pt idx="11">
                  <c:v>-4.2585982154573934</c:v>
                </c:pt>
                <c:pt idx="12">
                  <c:v>-4.2585982154573934</c:v>
                </c:pt>
                <c:pt idx="13">
                  <c:v>-4.2585982154573934</c:v>
                </c:pt>
                <c:pt idx="14">
                  <c:v>-4.2585982154573934</c:v>
                </c:pt>
                <c:pt idx="15">
                  <c:v>-4.2585982154573934</c:v>
                </c:pt>
                <c:pt idx="16">
                  <c:v>-4.2585982154573934</c:v>
                </c:pt>
                <c:pt idx="17">
                  <c:v>-4.2585982154573934</c:v>
                </c:pt>
                <c:pt idx="18">
                  <c:v>-4.2585982154573934</c:v>
                </c:pt>
                <c:pt idx="19">
                  <c:v>-4.2585982154573934</c:v>
                </c:pt>
                <c:pt idx="20">
                  <c:v>-4.2585982154573934</c:v>
                </c:pt>
                <c:pt idx="21">
                  <c:v>-4.2585982154573934</c:v>
                </c:pt>
                <c:pt idx="22">
                  <c:v>-4.2585982154573934</c:v>
                </c:pt>
                <c:pt idx="23">
                  <c:v>-4.2585982154573934</c:v>
                </c:pt>
                <c:pt idx="24">
                  <c:v>-4.2585982154573934</c:v>
                </c:pt>
                <c:pt idx="25">
                  <c:v>-4.2585982154573934</c:v>
                </c:pt>
                <c:pt idx="26">
                  <c:v>-4.2585982154573934</c:v>
                </c:pt>
                <c:pt idx="27">
                  <c:v>-4.2585982154573934</c:v>
                </c:pt>
                <c:pt idx="28">
                  <c:v>-4.2585982154573934</c:v>
                </c:pt>
                <c:pt idx="29">
                  <c:v>-4.2585982154573934</c:v>
                </c:pt>
                <c:pt idx="30">
                  <c:v>-4.2585982154573934</c:v>
                </c:pt>
                <c:pt idx="31">
                  <c:v>-4.2585982154573934</c:v>
                </c:pt>
                <c:pt idx="32">
                  <c:v>-4.2585982154573934</c:v>
                </c:pt>
                <c:pt idx="33">
                  <c:v>-4.2585982154573934</c:v>
                </c:pt>
                <c:pt idx="34">
                  <c:v>-4.2585982154573934</c:v>
                </c:pt>
                <c:pt idx="35">
                  <c:v>-4.2585982154573934</c:v>
                </c:pt>
                <c:pt idx="36">
                  <c:v>-4.2585982154573934</c:v>
                </c:pt>
                <c:pt idx="37">
                  <c:v>-4.2585982154573934</c:v>
                </c:pt>
                <c:pt idx="38">
                  <c:v>-4.2585982154573934</c:v>
                </c:pt>
                <c:pt idx="39">
                  <c:v>-4.2585982154573934</c:v>
                </c:pt>
                <c:pt idx="40">
                  <c:v>-4.2585982154573934</c:v>
                </c:pt>
                <c:pt idx="41">
                  <c:v>-4.2585982154573934</c:v>
                </c:pt>
                <c:pt idx="42">
                  <c:v>-4.2585982154573934</c:v>
                </c:pt>
                <c:pt idx="43">
                  <c:v>-4.2585982154573934</c:v>
                </c:pt>
                <c:pt idx="44">
                  <c:v>-4.2585982154573934</c:v>
                </c:pt>
                <c:pt idx="45">
                  <c:v>-4.2585982154573934</c:v>
                </c:pt>
                <c:pt idx="46">
                  <c:v>-4.2585982154573934</c:v>
                </c:pt>
                <c:pt idx="47">
                  <c:v>-4.2585982154573934</c:v>
                </c:pt>
                <c:pt idx="48">
                  <c:v>-4.2585982154573934</c:v>
                </c:pt>
                <c:pt idx="49">
                  <c:v>-4.2585982154573934</c:v>
                </c:pt>
                <c:pt idx="50">
                  <c:v>-4.2585982154573934</c:v>
                </c:pt>
                <c:pt idx="51">
                  <c:v>-4.2585982154573934</c:v>
                </c:pt>
                <c:pt idx="52">
                  <c:v>-4.2585982154573934</c:v>
                </c:pt>
                <c:pt idx="53">
                  <c:v>-4.2585982154573934</c:v>
                </c:pt>
                <c:pt idx="54">
                  <c:v>-4.2585982154573934</c:v>
                </c:pt>
                <c:pt idx="55">
                  <c:v>-4.2585982154573934</c:v>
                </c:pt>
                <c:pt idx="56">
                  <c:v>-4.2585982154573934</c:v>
                </c:pt>
                <c:pt idx="57">
                  <c:v>-4.2585982154573934</c:v>
                </c:pt>
                <c:pt idx="58">
                  <c:v>-4.2585982154573934</c:v>
                </c:pt>
                <c:pt idx="59">
                  <c:v>-4.2585982154573934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1'!$AN$4:$AN$63</c:f>
              <c:numCache>
                <c:formatCode>0.00</c:formatCode>
                <c:ptCount val="60"/>
                <c:pt idx="0">
                  <c:v>-9.2585982154573934</c:v>
                </c:pt>
                <c:pt idx="1">
                  <c:v>-9.2585982154573934</c:v>
                </c:pt>
                <c:pt idx="2">
                  <c:v>-9.2585982154573934</c:v>
                </c:pt>
                <c:pt idx="3">
                  <c:v>-9.2585982154573934</c:v>
                </c:pt>
                <c:pt idx="4">
                  <c:v>-9.2585982154573934</c:v>
                </c:pt>
                <c:pt idx="5">
                  <c:v>-9.2585982154573934</c:v>
                </c:pt>
                <c:pt idx="6">
                  <c:v>-9.2585982154573934</c:v>
                </c:pt>
                <c:pt idx="7">
                  <c:v>-9.2585982154573934</c:v>
                </c:pt>
                <c:pt idx="8">
                  <c:v>-9.2585982154573934</c:v>
                </c:pt>
                <c:pt idx="9">
                  <c:v>-9.2585982154573934</c:v>
                </c:pt>
                <c:pt idx="10">
                  <c:v>-9.2585982154573934</c:v>
                </c:pt>
                <c:pt idx="11">
                  <c:v>-9.2585982154573934</c:v>
                </c:pt>
                <c:pt idx="12">
                  <c:v>-9.2585982154573934</c:v>
                </c:pt>
                <c:pt idx="13">
                  <c:v>-9.2585982154573934</c:v>
                </c:pt>
                <c:pt idx="14">
                  <c:v>-9.2585982154573934</c:v>
                </c:pt>
                <c:pt idx="15">
                  <c:v>-9.2585982154573934</c:v>
                </c:pt>
                <c:pt idx="16">
                  <c:v>-9.2585982154573934</c:v>
                </c:pt>
                <c:pt idx="17">
                  <c:v>-9.2585982154573934</c:v>
                </c:pt>
                <c:pt idx="18">
                  <c:v>-9.2585982154573934</c:v>
                </c:pt>
                <c:pt idx="19">
                  <c:v>-9.2585982154573934</c:v>
                </c:pt>
                <c:pt idx="20">
                  <c:v>-9.2585982154573934</c:v>
                </c:pt>
                <c:pt idx="21">
                  <c:v>-9.2585982154573934</c:v>
                </c:pt>
                <c:pt idx="22">
                  <c:v>-9.2585982154573934</c:v>
                </c:pt>
                <c:pt idx="23">
                  <c:v>-9.2585982154573934</c:v>
                </c:pt>
                <c:pt idx="24">
                  <c:v>-9.2585982154573934</c:v>
                </c:pt>
                <c:pt idx="25">
                  <c:v>-9.2585982154573934</c:v>
                </c:pt>
                <c:pt idx="26">
                  <c:v>-9.2585982154573934</c:v>
                </c:pt>
                <c:pt idx="27">
                  <c:v>-9.2585982154573934</c:v>
                </c:pt>
                <c:pt idx="28">
                  <c:v>-9.2585982154573934</c:v>
                </c:pt>
                <c:pt idx="29">
                  <c:v>-9.2585982154573934</c:v>
                </c:pt>
                <c:pt idx="30">
                  <c:v>-9.2585982154573934</c:v>
                </c:pt>
                <c:pt idx="31">
                  <c:v>-9.2585982154573934</c:v>
                </c:pt>
                <c:pt idx="32">
                  <c:v>-9.2585982154573934</c:v>
                </c:pt>
                <c:pt idx="33">
                  <c:v>-9.2585982154573934</c:v>
                </c:pt>
                <c:pt idx="34">
                  <c:v>-9.2585982154573934</c:v>
                </c:pt>
                <c:pt idx="35">
                  <c:v>-9.2585982154573934</c:v>
                </c:pt>
                <c:pt idx="36">
                  <c:v>-9.2585982154573934</c:v>
                </c:pt>
                <c:pt idx="37">
                  <c:v>-9.2585982154573934</c:v>
                </c:pt>
                <c:pt idx="38">
                  <c:v>-9.2585982154573934</c:v>
                </c:pt>
                <c:pt idx="39">
                  <c:v>-9.2585982154573934</c:v>
                </c:pt>
                <c:pt idx="40">
                  <c:v>-9.2585982154573934</c:v>
                </c:pt>
                <c:pt idx="41">
                  <c:v>-9.2585982154573934</c:v>
                </c:pt>
                <c:pt idx="42">
                  <c:v>-9.2585982154573934</c:v>
                </c:pt>
                <c:pt idx="43">
                  <c:v>-9.2585982154573934</c:v>
                </c:pt>
                <c:pt idx="44">
                  <c:v>-9.2585982154573934</c:v>
                </c:pt>
                <c:pt idx="45">
                  <c:v>-9.2585982154573934</c:v>
                </c:pt>
                <c:pt idx="46">
                  <c:v>-9.2585982154573934</c:v>
                </c:pt>
                <c:pt idx="47">
                  <c:v>-9.2585982154573934</c:v>
                </c:pt>
                <c:pt idx="48">
                  <c:v>-9.2585982154573934</c:v>
                </c:pt>
                <c:pt idx="49">
                  <c:v>-9.2585982154573934</c:v>
                </c:pt>
                <c:pt idx="50">
                  <c:v>-9.2585982154573934</c:v>
                </c:pt>
                <c:pt idx="51">
                  <c:v>-9.2585982154573934</c:v>
                </c:pt>
                <c:pt idx="52">
                  <c:v>-9.2585982154573934</c:v>
                </c:pt>
                <c:pt idx="53">
                  <c:v>-9.2585982154573934</c:v>
                </c:pt>
                <c:pt idx="54">
                  <c:v>-9.2585982154573934</c:v>
                </c:pt>
                <c:pt idx="55">
                  <c:v>-9.2585982154573934</c:v>
                </c:pt>
                <c:pt idx="56">
                  <c:v>-9.2585982154573934</c:v>
                </c:pt>
                <c:pt idx="57">
                  <c:v>-9.2585982154573934</c:v>
                </c:pt>
                <c:pt idx="58">
                  <c:v>-9.2585982154573934</c:v>
                </c:pt>
                <c:pt idx="59">
                  <c:v>-9.2585982154573934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1'!$AO$4:$AO$63</c:f>
              <c:numCache>
                <c:formatCode>0.00</c:formatCode>
                <c:ptCount val="60"/>
                <c:pt idx="0">
                  <c:v>0.74140178454260663</c:v>
                </c:pt>
                <c:pt idx="1">
                  <c:v>0.74140178454260663</c:v>
                </c:pt>
                <c:pt idx="2">
                  <c:v>0.74140178454260663</c:v>
                </c:pt>
                <c:pt idx="3">
                  <c:v>0.74140178454260663</c:v>
                </c:pt>
                <c:pt idx="4">
                  <c:v>0.74140178454260663</c:v>
                </c:pt>
                <c:pt idx="5">
                  <c:v>0.74140178454260663</c:v>
                </c:pt>
                <c:pt idx="6">
                  <c:v>0.74140178454260663</c:v>
                </c:pt>
                <c:pt idx="7">
                  <c:v>0.74140178454260663</c:v>
                </c:pt>
                <c:pt idx="8">
                  <c:v>0.74140178454260663</c:v>
                </c:pt>
                <c:pt idx="9">
                  <c:v>0.74140178454260663</c:v>
                </c:pt>
                <c:pt idx="10">
                  <c:v>0.74140178454260663</c:v>
                </c:pt>
                <c:pt idx="11">
                  <c:v>0.74140178454260663</c:v>
                </c:pt>
                <c:pt idx="12">
                  <c:v>0.74140178454260663</c:v>
                </c:pt>
                <c:pt idx="13">
                  <c:v>0.74140178454260663</c:v>
                </c:pt>
                <c:pt idx="14">
                  <c:v>0.74140178454260663</c:v>
                </c:pt>
                <c:pt idx="15">
                  <c:v>0.74140178454260663</c:v>
                </c:pt>
                <c:pt idx="16">
                  <c:v>0.74140178454260663</c:v>
                </c:pt>
                <c:pt idx="17">
                  <c:v>0.74140178454260663</c:v>
                </c:pt>
                <c:pt idx="18">
                  <c:v>0.74140178454260663</c:v>
                </c:pt>
                <c:pt idx="19">
                  <c:v>0.74140178454260663</c:v>
                </c:pt>
                <c:pt idx="20">
                  <c:v>0.74140178454260663</c:v>
                </c:pt>
                <c:pt idx="21">
                  <c:v>0.74140178454260663</c:v>
                </c:pt>
                <c:pt idx="22">
                  <c:v>0.74140178454260663</c:v>
                </c:pt>
                <c:pt idx="23">
                  <c:v>0.74140178454260663</c:v>
                </c:pt>
                <c:pt idx="24">
                  <c:v>0.74140178454260663</c:v>
                </c:pt>
                <c:pt idx="25">
                  <c:v>0.74140178454260663</c:v>
                </c:pt>
                <c:pt idx="26">
                  <c:v>0.74140178454260663</c:v>
                </c:pt>
                <c:pt idx="27">
                  <c:v>0.74140178454260663</c:v>
                </c:pt>
                <c:pt idx="28">
                  <c:v>0.74140178454260663</c:v>
                </c:pt>
                <c:pt idx="29">
                  <c:v>0.74140178454260663</c:v>
                </c:pt>
                <c:pt idx="30">
                  <c:v>0.74140178454260663</c:v>
                </c:pt>
                <c:pt idx="31">
                  <c:v>0.74140178454260663</c:v>
                </c:pt>
                <c:pt idx="32">
                  <c:v>0.74140178454260663</c:v>
                </c:pt>
                <c:pt idx="33">
                  <c:v>0.74140178454260663</c:v>
                </c:pt>
                <c:pt idx="34">
                  <c:v>0.74140178454260663</c:v>
                </c:pt>
                <c:pt idx="35">
                  <c:v>0.74140178454260663</c:v>
                </c:pt>
                <c:pt idx="36">
                  <c:v>0.74140178454260663</c:v>
                </c:pt>
                <c:pt idx="37">
                  <c:v>0.74140178454260663</c:v>
                </c:pt>
                <c:pt idx="38">
                  <c:v>0.74140178454260663</c:v>
                </c:pt>
                <c:pt idx="39">
                  <c:v>0.74140178454260663</c:v>
                </c:pt>
                <c:pt idx="40">
                  <c:v>0.74140178454260663</c:v>
                </c:pt>
                <c:pt idx="41">
                  <c:v>0.74140178454260663</c:v>
                </c:pt>
                <c:pt idx="42">
                  <c:v>0.74140178454260663</c:v>
                </c:pt>
                <c:pt idx="43">
                  <c:v>0.74140178454260663</c:v>
                </c:pt>
                <c:pt idx="44">
                  <c:v>0.74140178454260663</c:v>
                </c:pt>
                <c:pt idx="45">
                  <c:v>0.74140178454260663</c:v>
                </c:pt>
                <c:pt idx="46">
                  <c:v>0.74140178454260663</c:v>
                </c:pt>
                <c:pt idx="47">
                  <c:v>0.74140178454260663</c:v>
                </c:pt>
                <c:pt idx="48">
                  <c:v>0.74140178454260663</c:v>
                </c:pt>
                <c:pt idx="49">
                  <c:v>0.74140178454260663</c:v>
                </c:pt>
                <c:pt idx="50">
                  <c:v>0.74140178454260663</c:v>
                </c:pt>
                <c:pt idx="51">
                  <c:v>0.74140178454260663</c:v>
                </c:pt>
                <c:pt idx="52">
                  <c:v>0.74140178454260663</c:v>
                </c:pt>
                <c:pt idx="53">
                  <c:v>0.74140178454260663</c:v>
                </c:pt>
                <c:pt idx="54">
                  <c:v>0.74140178454260663</c:v>
                </c:pt>
                <c:pt idx="55">
                  <c:v>0.74140178454260663</c:v>
                </c:pt>
                <c:pt idx="56">
                  <c:v>0.74140178454260663</c:v>
                </c:pt>
                <c:pt idx="57">
                  <c:v>0.74140178454260663</c:v>
                </c:pt>
                <c:pt idx="58">
                  <c:v>0.74140178454260663</c:v>
                </c:pt>
                <c:pt idx="59">
                  <c:v>0.74140178454260663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1'!$AP$4:$AP$63</c:f>
              <c:numCache>
                <c:formatCode>0.00</c:formatCode>
                <c:ptCount val="60"/>
                <c:pt idx="0">
                  <c:v>-16.002589409694963</c:v>
                </c:pt>
                <c:pt idx="1">
                  <c:v>-16.002589409694963</c:v>
                </c:pt>
                <c:pt idx="2">
                  <c:v>-16.002589409694963</c:v>
                </c:pt>
                <c:pt idx="3">
                  <c:v>-16.002589409694963</c:v>
                </c:pt>
                <c:pt idx="4">
                  <c:v>-16.002589409694963</c:v>
                </c:pt>
                <c:pt idx="5">
                  <c:v>-16.002589409694963</c:v>
                </c:pt>
                <c:pt idx="6">
                  <c:v>-16.002589409694963</c:v>
                </c:pt>
                <c:pt idx="7">
                  <c:v>-16.002589409694963</c:v>
                </c:pt>
                <c:pt idx="8">
                  <c:v>-16.002589409694963</c:v>
                </c:pt>
                <c:pt idx="9">
                  <c:v>-16.002589409694963</c:v>
                </c:pt>
                <c:pt idx="10">
                  <c:v>-16.002589409694963</c:v>
                </c:pt>
                <c:pt idx="11">
                  <c:v>-16.002589409694963</c:v>
                </c:pt>
                <c:pt idx="12">
                  <c:v>-16.002589409694963</c:v>
                </c:pt>
                <c:pt idx="13">
                  <c:v>-16.002589409694963</c:v>
                </c:pt>
                <c:pt idx="14">
                  <c:v>-16.002589409694963</c:v>
                </c:pt>
                <c:pt idx="15">
                  <c:v>-16.002589409694963</c:v>
                </c:pt>
                <c:pt idx="16">
                  <c:v>-16.002589409694963</c:v>
                </c:pt>
                <c:pt idx="17">
                  <c:v>-16.002589409694963</c:v>
                </c:pt>
                <c:pt idx="18">
                  <c:v>-16.002589409694963</c:v>
                </c:pt>
                <c:pt idx="19">
                  <c:v>-16.002589409694963</c:v>
                </c:pt>
                <c:pt idx="20">
                  <c:v>-16.002589409694963</c:v>
                </c:pt>
                <c:pt idx="21">
                  <c:v>-16.002589409694963</c:v>
                </c:pt>
                <c:pt idx="22">
                  <c:v>-16.002589409694963</c:v>
                </c:pt>
                <c:pt idx="23">
                  <c:v>-16.002589409694963</c:v>
                </c:pt>
                <c:pt idx="24">
                  <c:v>-16.002589409694963</c:v>
                </c:pt>
                <c:pt idx="25">
                  <c:v>-16.002589409694963</c:v>
                </c:pt>
                <c:pt idx="26">
                  <c:v>-16.002589409694963</c:v>
                </c:pt>
                <c:pt idx="27">
                  <c:v>-16.002589409694963</c:v>
                </c:pt>
                <c:pt idx="28">
                  <c:v>-16.002589409694963</c:v>
                </c:pt>
                <c:pt idx="29">
                  <c:v>-16.002589409694963</c:v>
                </c:pt>
                <c:pt idx="30">
                  <c:v>-16.002589409694963</c:v>
                </c:pt>
                <c:pt idx="31">
                  <c:v>-16.002589409694963</c:v>
                </c:pt>
                <c:pt idx="32">
                  <c:v>-16.002589409694963</c:v>
                </c:pt>
                <c:pt idx="33">
                  <c:v>-16.002589409694963</c:v>
                </c:pt>
                <c:pt idx="34">
                  <c:v>-16.002589409694963</c:v>
                </c:pt>
                <c:pt idx="35">
                  <c:v>-16.002589409694963</c:v>
                </c:pt>
                <c:pt idx="36">
                  <c:v>-16.002589409694963</c:v>
                </c:pt>
                <c:pt idx="37">
                  <c:v>-16.002589409694963</c:v>
                </c:pt>
                <c:pt idx="38">
                  <c:v>-16.002589409694963</c:v>
                </c:pt>
                <c:pt idx="39">
                  <c:v>-16.002589409694963</c:v>
                </c:pt>
                <c:pt idx="40">
                  <c:v>-16.002589409694963</c:v>
                </c:pt>
                <c:pt idx="41">
                  <c:v>-16.002589409694963</c:v>
                </c:pt>
                <c:pt idx="42">
                  <c:v>-16.002589409694963</c:v>
                </c:pt>
                <c:pt idx="43">
                  <c:v>-16.002589409694963</c:v>
                </c:pt>
                <c:pt idx="44">
                  <c:v>-16.002589409694963</c:v>
                </c:pt>
                <c:pt idx="45">
                  <c:v>-16.002589409694963</c:v>
                </c:pt>
                <c:pt idx="46">
                  <c:v>-16.002589409694963</c:v>
                </c:pt>
                <c:pt idx="47">
                  <c:v>-16.002589409694963</c:v>
                </c:pt>
                <c:pt idx="48">
                  <c:v>-16.002589409694963</c:v>
                </c:pt>
                <c:pt idx="49">
                  <c:v>-16.002589409694963</c:v>
                </c:pt>
                <c:pt idx="50">
                  <c:v>-16.002589409694963</c:v>
                </c:pt>
                <c:pt idx="51">
                  <c:v>-16.002589409694963</c:v>
                </c:pt>
                <c:pt idx="52">
                  <c:v>-16.002589409694963</c:v>
                </c:pt>
                <c:pt idx="53">
                  <c:v>-16.002589409694963</c:v>
                </c:pt>
                <c:pt idx="54">
                  <c:v>-16.002589409694963</c:v>
                </c:pt>
                <c:pt idx="55">
                  <c:v>-16.002589409694963</c:v>
                </c:pt>
                <c:pt idx="56">
                  <c:v>-16.002589409694963</c:v>
                </c:pt>
                <c:pt idx="57">
                  <c:v>-16.002589409694963</c:v>
                </c:pt>
                <c:pt idx="58">
                  <c:v>-16.002589409694963</c:v>
                </c:pt>
                <c:pt idx="59">
                  <c:v>-16.002589409694963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1'!$B$4:$B$63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1'!$AQ$4:$AQ$63</c:f>
              <c:numCache>
                <c:formatCode>0.00</c:formatCode>
                <c:ptCount val="60"/>
                <c:pt idx="0">
                  <c:v>7.4853929787801778</c:v>
                </c:pt>
                <c:pt idx="1">
                  <c:v>7.4853929787801778</c:v>
                </c:pt>
                <c:pt idx="2">
                  <c:v>7.4853929787801778</c:v>
                </c:pt>
                <c:pt idx="3">
                  <c:v>7.4853929787801778</c:v>
                </c:pt>
                <c:pt idx="4">
                  <c:v>7.4853929787801778</c:v>
                </c:pt>
                <c:pt idx="5">
                  <c:v>7.4853929787801778</c:v>
                </c:pt>
                <c:pt idx="6">
                  <c:v>7.4853929787801778</c:v>
                </c:pt>
                <c:pt idx="7">
                  <c:v>7.4853929787801778</c:v>
                </c:pt>
                <c:pt idx="8">
                  <c:v>7.4853929787801778</c:v>
                </c:pt>
                <c:pt idx="9">
                  <c:v>7.4853929787801778</c:v>
                </c:pt>
                <c:pt idx="10">
                  <c:v>7.4853929787801778</c:v>
                </c:pt>
                <c:pt idx="11">
                  <c:v>7.4853929787801778</c:v>
                </c:pt>
                <c:pt idx="12">
                  <c:v>7.4853929787801778</c:v>
                </c:pt>
                <c:pt idx="13">
                  <c:v>7.4853929787801778</c:v>
                </c:pt>
                <c:pt idx="14">
                  <c:v>7.4853929787801778</c:v>
                </c:pt>
                <c:pt idx="15">
                  <c:v>7.4853929787801778</c:v>
                </c:pt>
                <c:pt idx="16">
                  <c:v>7.4853929787801778</c:v>
                </c:pt>
                <c:pt idx="17">
                  <c:v>7.4853929787801778</c:v>
                </c:pt>
                <c:pt idx="18">
                  <c:v>7.4853929787801778</c:v>
                </c:pt>
                <c:pt idx="19">
                  <c:v>7.4853929787801778</c:v>
                </c:pt>
                <c:pt idx="20">
                  <c:v>7.4853929787801778</c:v>
                </c:pt>
                <c:pt idx="21">
                  <c:v>7.4853929787801778</c:v>
                </c:pt>
                <c:pt idx="22">
                  <c:v>7.4853929787801778</c:v>
                </c:pt>
                <c:pt idx="23">
                  <c:v>7.4853929787801778</c:v>
                </c:pt>
                <c:pt idx="24">
                  <c:v>7.4853929787801778</c:v>
                </c:pt>
                <c:pt idx="25">
                  <c:v>7.4853929787801778</c:v>
                </c:pt>
                <c:pt idx="26">
                  <c:v>7.4853929787801778</c:v>
                </c:pt>
                <c:pt idx="27">
                  <c:v>7.4853929787801778</c:v>
                </c:pt>
                <c:pt idx="28">
                  <c:v>7.4853929787801778</c:v>
                </c:pt>
                <c:pt idx="29">
                  <c:v>7.4853929787801778</c:v>
                </c:pt>
                <c:pt idx="30">
                  <c:v>7.4853929787801778</c:v>
                </c:pt>
                <c:pt idx="31">
                  <c:v>7.4853929787801778</c:v>
                </c:pt>
                <c:pt idx="32">
                  <c:v>7.4853929787801778</c:v>
                </c:pt>
                <c:pt idx="33">
                  <c:v>7.4853929787801778</c:v>
                </c:pt>
                <c:pt idx="34">
                  <c:v>7.4853929787801778</c:v>
                </c:pt>
                <c:pt idx="35">
                  <c:v>7.4853929787801778</c:v>
                </c:pt>
                <c:pt idx="36">
                  <c:v>7.4853929787801778</c:v>
                </c:pt>
                <c:pt idx="37">
                  <c:v>7.4853929787801778</c:v>
                </c:pt>
                <c:pt idx="38">
                  <c:v>7.4853929787801778</c:v>
                </c:pt>
                <c:pt idx="39">
                  <c:v>7.4853929787801778</c:v>
                </c:pt>
                <c:pt idx="40">
                  <c:v>7.4853929787801778</c:v>
                </c:pt>
                <c:pt idx="41">
                  <c:v>7.4853929787801778</c:v>
                </c:pt>
                <c:pt idx="42">
                  <c:v>7.4853929787801778</c:v>
                </c:pt>
                <c:pt idx="43">
                  <c:v>7.4853929787801778</c:v>
                </c:pt>
                <c:pt idx="44">
                  <c:v>7.4853929787801778</c:v>
                </c:pt>
                <c:pt idx="45">
                  <c:v>7.4853929787801778</c:v>
                </c:pt>
                <c:pt idx="46">
                  <c:v>7.4853929787801778</c:v>
                </c:pt>
                <c:pt idx="47">
                  <c:v>7.4853929787801778</c:v>
                </c:pt>
                <c:pt idx="48">
                  <c:v>7.4853929787801778</c:v>
                </c:pt>
                <c:pt idx="49">
                  <c:v>7.4853929787801778</c:v>
                </c:pt>
                <c:pt idx="50">
                  <c:v>7.4853929787801778</c:v>
                </c:pt>
                <c:pt idx="51">
                  <c:v>7.4853929787801778</c:v>
                </c:pt>
                <c:pt idx="52">
                  <c:v>7.4853929787801778</c:v>
                </c:pt>
                <c:pt idx="53">
                  <c:v>7.4853929787801778</c:v>
                </c:pt>
                <c:pt idx="54">
                  <c:v>7.4853929787801778</c:v>
                </c:pt>
                <c:pt idx="55">
                  <c:v>7.4853929787801778</c:v>
                </c:pt>
                <c:pt idx="56">
                  <c:v>7.4853929787801778</c:v>
                </c:pt>
                <c:pt idx="57">
                  <c:v>7.4853929787801778</c:v>
                </c:pt>
                <c:pt idx="58">
                  <c:v>7.4853929787801778</c:v>
                </c:pt>
                <c:pt idx="59">
                  <c:v>7.4853929787801778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31584"/>
        <c:axId val="250096000"/>
      </c:lineChart>
      <c:catAx>
        <c:axId val="2499315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96000"/>
        <c:crossesAt val="-30"/>
        <c:auto val="1"/>
        <c:lblAlgn val="ctr"/>
        <c:lblOffset val="100"/>
        <c:tickLblSkip val="3"/>
        <c:tickMarkSkip val="3"/>
        <c:noMultiLvlLbl val="0"/>
      </c:catAx>
      <c:valAx>
        <c:axId val="250096000"/>
        <c:scaling>
          <c:orientation val="minMax"/>
          <c:max val="2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931584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Fine Material Mass Percent Difference Results
Class 2 Target Fine Mass = 400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2'!$R$4:$R$63</c:f>
              <c:numCache>
                <c:formatCode>0.00</c:formatCode>
                <c:ptCount val="60"/>
                <c:pt idx="1">
                  <c:v>-2.8010294595337442</c:v>
                </c:pt>
                <c:pt idx="3">
                  <c:v>-1.6184305975936242</c:v>
                </c:pt>
                <c:pt idx="4">
                  <c:v>-1.2036735817422077</c:v>
                </c:pt>
                <c:pt idx="5">
                  <c:v>-1.4031665040894434</c:v>
                </c:pt>
                <c:pt idx="6">
                  <c:v>3.5025875646891089</c:v>
                </c:pt>
                <c:pt idx="7">
                  <c:v>3.5913328168345275</c:v>
                </c:pt>
                <c:pt idx="8">
                  <c:v>5.4868141482314634</c:v>
                </c:pt>
                <c:pt idx="9">
                  <c:v>-2.9975749393734841</c:v>
                </c:pt>
                <c:pt idx="10">
                  <c:v>-1.8338996602038673</c:v>
                </c:pt>
                <c:pt idx="11">
                  <c:v>-2.1758137443481291</c:v>
                </c:pt>
                <c:pt idx="12">
                  <c:v>-0.99802396258035309</c:v>
                </c:pt>
                <c:pt idx="13">
                  <c:v>-1.9093317338931326</c:v>
                </c:pt>
                <c:pt idx="14">
                  <c:v>-1.4415269692957247</c:v>
                </c:pt>
                <c:pt idx="15">
                  <c:v>-1.4056325346405918</c:v>
                </c:pt>
                <c:pt idx="16">
                  <c:v>-2.9225730643266163</c:v>
                </c:pt>
                <c:pt idx="17">
                  <c:v>-2.7600530490703861</c:v>
                </c:pt>
                <c:pt idx="18">
                  <c:v>-1.3788443732639359</c:v>
                </c:pt>
                <c:pt idx="19">
                  <c:v>-2.3140743702518969</c:v>
                </c:pt>
                <c:pt idx="20">
                  <c:v>0.15493028137338433</c:v>
                </c:pt>
                <c:pt idx="21">
                  <c:v>-3.3419151648461503</c:v>
                </c:pt>
                <c:pt idx="22">
                  <c:v>-3.0937102049988794</c:v>
                </c:pt>
                <c:pt idx="23">
                  <c:v>-1.0299485025748745</c:v>
                </c:pt>
                <c:pt idx="24">
                  <c:v>-1.360544217687075</c:v>
                </c:pt>
                <c:pt idx="25">
                  <c:v>-1.7291859563074063</c:v>
                </c:pt>
                <c:pt idx="26">
                  <c:v>-1.4939542320375838</c:v>
                </c:pt>
                <c:pt idx="27">
                  <c:v>-0.22755119901977108</c:v>
                </c:pt>
                <c:pt idx="28">
                  <c:v>1.2354324013404692</c:v>
                </c:pt>
                <c:pt idx="29">
                  <c:v>-0.85765008876553117</c:v>
                </c:pt>
                <c:pt idx="30">
                  <c:v>-1.7408896770487241</c:v>
                </c:pt>
                <c:pt idx="31">
                  <c:v>-1.7544736579026221</c:v>
                </c:pt>
                <c:pt idx="32">
                  <c:v>-1.9402202412165706</c:v>
                </c:pt>
                <c:pt idx="33">
                  <c:v>-2.2595901208617928</c:v>
                </c:pt>
                <c:pt idx="34">
                  <c:v>-3.1177338300372481</c:v>
                </c:pt>
                <c:pt idx="35">
                  <c:v>-2.2968374699759724</c:v>
                </c:pt>
                <c:pt idx="48">
                  <c:v>-4.6249280872458058</c:v>
                </c:pt>
                <c:pt idx="49">
                  <c:v>-3.317820147125055</c:v>
                </c:pt>
                <c:pt idx="50">
                  <c:v>-3.5282938661198795</c:v>
                </c:pt>
                <c:pt idx="54">
                  <c:v>-2.5975649391234805</c:v>
                </c:pt>
                <c:pt idx="55">
                  <c:v>-3.7745747046039351</c:v>
                </c:pt>
                <c:pt idx="56">
                  <c:v>-3.8894728938279015</c:v>
                </c:pt>
                <c:pt idx="57">
                  <c:v>-2.1600699213384922</c:v>
                </c:pt>
                <c:pt idx="58">
                  <c:v>-2.1600699213384922</c:v>
                </c:pt>
                <c:pt idx="59">
                  <c:v>-2.0166429267561341</c:v>
                </c:pt>
              </c:numCache>
            </c:numRef>
          </c:val>
          <c:smooth val="0"/>
        </c:ser>
        <c:ser>
          <c:idx val="1"/>
          <c:order val="1"/>
          <c:tx>
            <c:v>Median (-1.91%)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2'!$X$4:$X$63</c:f>
              <c:numCache>
                <c:formatCode>0.00</c:formatCode>
                <c:ptCount val="60"/>
                <c:pt idx="0">
                  <c:v>-1.9093317338931326</c:v>
                </c:pt>
                <c:pt idx="1">
                  <c:v>-1.9093317338931326</c:v>
                </c:pt>
                <c:pt idx="2">
                  <c:v>-1.9093317338931326</c:v>
                </c:pt>
                <c:pt idx="3">
                  <c:v>-1.9093317338931326</c:v>
                </c:pt>
                <c:pt idx="4">
                  <c:v>-1.9093317338931326</c:v>
                </c:pt>
                <c:pt idx="5">
                  <c:v>-1.9093317338931326</c:v>
                </c:pt>
                <c:pt idx="6">
                  <c:v>-1.9093317338931326</c:v>
                </c:pt>
                <c:pt idx="7">
                  <c:v>-1.9093317338931326</c:v>
                </c:pt>
                <c:pt idx="8">
                  <c:v>-1.9093317338931326</c:v>
                </c:pt>
                <c:pt idx="9">
                  <c:v>-1.9093317338931326</c:v>
                </c:pt>
                <c:pt idx="10">
                  <c:v>-1.9093317338931326</c:v>
                </c:pt>
                <c:pt idx="11">
                  <c:v>-1.9093317338931326</c:v>
                </c:pt>
                <c:pt idx="12">
                  <c:v>-1.9093317338931326</c:v>
                </c:pt>
                <c:pt idx="13">
                  <c:v>-1.9093317338931326</c:v>
                </c:pt>
                <c:pt idx="14">
                  <c:v>-1.9093317338931326</c:v>
                </c:pt>
                <c:pt idx="15">
                  <c:v>-1.9093317338931326</c:v>
                </c:pt>
                <c:pt idx="16">
                  <c:v>-1.9093317338931326</c:v>
                </c:pt>
                <c:pt idx="17">
                  <c:v>-1.9093317338931326</c:v>
                </c:pt>
                <c:pt idx="18">
                  <c:v>-1.9093317338931326</c:v>
                </c:pt>
                <c:pt idx="19">
                  <c:v>-1.9093317338931326</c:v>
                </c:pt>
                <c:pt idx="20">
                  <c:v>-1.9093317338931326</c:v>
                </c:pt>
                <c:pt idx="21">
                  <c:v>-1.9093317338931326</c:v>
                </c:pt>
                <c:pt idx="22">
                  <c:v>-1.9093317338931326</c:v>
                </c:pt>
                <c:pt idx="23">
                  <c:v>-1.9093317338931326</c:v>
                </c:pt>
                <c:pt idx="24">
                  <c:v>-1.9093317338931326</c:v>
                </c:pt>
                <c:pt idx="25">
                  <c:v>-1.9093317338931326</c:v>
                </c:pt>
                <c:pt idx="26">
                  <c:v>-1.9093317338931326</c:v>
                </c:pt>
                <c:pt idx="27">
                  <c:v>-1.9093317338931326</c:v>
                </c:pt>
                <c:pt idx="28">
                  <c:v>-1.9093317338931326</c:v>
                </c:pt>
                <c:pt idx="29">
                  <c:v>-1.9093317338931326</c:v>
                </c:pt>
                <c:pt idx="30">
                  <c:v>-1.9093317338931326</c:v>
                </c:pt>
                <c:pt idx="31">
                  <c:v>-1.9093317338931326</c:v>
                </c:pt>
                <c:pt idx="32">
                  <c:v>-1.9093317338931326</c:v>
                </c:pt>
                <c:pt idx="33">
                  <c:v>-1.9093317338931326</c:v>
                </c:pt>
                <c:pt idx="34">
                  <c:v>-1.9093317338931326</c:v>
                </c:pt>
                <c:pt idx="35">
                  <c:v>-1.9093317338931326</c:v>
                </c:pt>
                <c:pt idx="36">
                  <c:v>-1.9093317338931326</c:v>
                </c:pt>
                <c:pt idx="37">
                  <c:v>-1.9093317338931326</c:v>
                </c:pt>
                <c:pt idx="38">
                  <c:v>-1.9093317338931326</c:v>
                </c:pt>
                <c:pt idx="39">
                  <c:v>-1.9093317338931326</c:v>
                </c:pt>
                <c:pt idx="40">
                  <c:v>-1.9093317338931326</c:v>
                </c:pt>
                <c:pt idx="41">
                  <c:v>-1.9093317338931326</c:v>
                </c:pt>
                <c:pt idx="42">
                  <c:v>-1.9093317338931326</c:v>
                </c:pt>
                <c:pt idx="43">
                  <c:v>-1.9093317338931326</c:v>
                </c:pt>
                <c:pt idx="44">
                  <c:v>-1.9093317338931326</c:v>
                </c:pt>
                <c:pt idx="45">
                  <c:v>-1.9093317338931326</c:v>
                </c:pt>
                <c:pt idx="46">
                  <c:v>-1.9093317338931326</c:v>
                </c:pt>
                <c:pt idx="47">
                  <c:v>-1.9093317338931326</c:v>
                </c:pt>
                <c:pt idx="48">
                  <c:v>-1.9093317338931326</c:v>
                </c:pt>
                <c:pt idx="49">
                  <c:v>-1.9093317338931326</c:v>
                </c:pt>
                <c:pt idx="50">
                  <c:v>-1.9093317338931326</c:v>
                </c:pt>
                <c:pt idx="51">
                  <c:v>-1.9093317338931326</c:v>
                </c:pt>
                <c:pt idx="52">
                  <c:v>-1.9093317338931326</c:v>
                </c:pt>
                <c:pt idx="53">
                  <c:v>-1.9093317338931326</c:v>
                </c:pt>
                <c:pt idx="54">
                  <c:v>-1.9093317338931326</c:v>
                </c:pt>
                <c:pt idx="55">
                  <c:v>-1.9093317338931326</c:v>
                </c:pt>
                <c:pt idx="56">
                  <c:v>-1.9093317338931326</c:v>
                </c:pt>
                <c:pt idx="57">
                  <c:v>-1.9093317338931326</c:v>
                </c:pt>
                <c:pt idx="58">
                  <c:v>-1.9093317338931326</c:v>
                </c:pt>
                <c:pt idx="59">
                  <c:v>-1.9093317338931326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2'!$Y$4:$Y$63</c:f>
              <c:numCache>
                <c:formatCode>0.00</c:formatCode>
                <c:ptCount val="60"/>
                <c:pt idx="0">
                  <c:v>-6.9093317338931328</c:v>
                </c:pt>
                <c:pt idx="1">
                  <c:v>-6.9093317338931328</c:v>
                </c:pt>
                <c:pt idx="2">
                  <c:v>-6.9093317338931328</c:v>
                </c:pt>
                <c:pt idx="3">
                  <c:v>-6.9093317338931328</c:v>
                </c:pt>
                <c:pt idx="4">
                  <c:v>-6.9093317338931328</c:v>
                </c:pt>
                <c:pt idx="5">
                  <c:v>-6.9093317338931328</c:v>
                </c:pt>
                <c:pt idx="6">
                  <c:v>-6.9093317338931328</c:v>
                </c:pt>
                <c:pt idx="7">
                  <c:v>-6.9093317338931328</c:v>
                </c:pt>
                <c:pt idx="8">
                  <c:v>-6.9093317338931328</c:v>
                </c:pt>
                <c:pt idx="9">
                  <c:v>-6.9093317338931328</c:v>
                </c:pt>
                <c:pt idx="10">
                  <c:v>-6.9093317338931328</c:v>
                </c:pt>
                <c:pt idx="11">
                  <c:v>-6.9093317338931328</c:v>
                </c:pt>
                <c:pt idx="12">
                  <c:v>-6.9093317338931328</c:v>
                </c:pt>
                <c:pt idx="13">
                  <c:v>-6.9093317338931328</c:v>
                </c:pt>
                <c:pt idx="14">
                  <c:v>-6.9093317338931328</c:v>
                </c:pt>
                <c:pt idx="15">
                  <c:v>-6.9093317338931328</c:v>
                </c:pt>
                <c:pt idx="16">
                  <c:v>-6.9093317338931328</c:v>
                </c:pt>
                <c:pt idx="17">
                  <c:v>-6.9093317338931328</c:v>
                </c:pt>
                <c:pt idx="18">
                  <c:v>-6.9093317338931328</c:v>
                </c:pt>
                <c:pt idx="19">
                  <c:v>-6.9093317338931328</c:v>
                </c:pt>
                <c:pt idx="20">
                  <c:v>-6.9093317338931328</c:v>
                </c:pt>
                <c:pt idx="21">
                  <c:v>-6.9093317338931328</c:v>
                </c:pt>
                <c:pt idx="22">
                  <c:v>-6.9093317338931328</c:v>
                </c:pt>
                <c:pt idx="23">
                  <c:v>-6.9093317338931328</c:v>
                </c:pt>
                <c:pt idx="24">
                  <c:v>-6.9093317338931328</c:v>
                </c:pt>
                <c:pt idx="25">
                  <c:v>-6.9093317338931328</c:v>
                </c:pt>
                <c:pt idx="26">
                  <c:v>-6.9093317338931328</c:v>
                </c:pt>
                <c:pt idx="27">
                  <c:v>-6.9093317338931328</c:v>
                </c:pt>
                <c:pt idx="28">
                  <c:v>-6.9093317338931328</c:v>
                </c:pt>
                <c:pt idx="29">
                  <c:v>-6.9093317338931328</c:v>
                </c:pt>
                <c:pt idx="30">
                  <c:v>-6.9093317338931328</c:v>
                </c:pt>
                <c:pt idx="31">
                  <c:v>-6.9093317338931328</c:v>
                </c:pt>
                <c:pt idx="32">
                  <c:v>-6.9093317338931328</c:v>
                </c:pt>
                <c:pt idx="33">
                  <c:v>-6.9093317338931328</c:v>
                </c:pt>
                <c:pt idx="34">
                  <c:v>-6.9093317338931328</c:v>
                </c:pt>
                <c:pt idx="35">
                  <c:v>-6.9093317338931328</c:v>
                </c:pt>
                <c:pt idx="36">
                  <c:v>-6.9093317338931328</c:v>
                </c:pt>
                <c:pt idx="37">
                  <c:v>-6.9093317338931328</c:v>
                </c:pt>
                <c:pt idx="38">
                  <c:v>-6.9093317338931328</c:v>
                </c:pt>
                <c:pt idx="39">
                  <c:v>-6.9093317338931328</c:v>
                </c:pt>
                <c:pt idx="40">
                  <c:v>-6.9093317338931328</c:v>
                </c:pt>
                <c:pt idx="41">
                  <c:v>-6.9093317338931328</c:v>
                </c:pt>
                <c:pt idx="42">
                  <c:v>-6.9093317338931328</c:v>
                </c:pt>
                <c:pt idx="43">
                  <c:v>-6.9093317338931328</c:v>
                </c:pt>
                <c:pt idx="44">
                  <c:v>-6.9093317338931328</c:v>
                </c:pt>
                <c:pt idx="45">
                  <c:v>-6.9093317338931328</c:v>
                </c:pt>
                <c:pt idx="46">
                  <c:v>-6.9093317338931328</c:v>
                </c:pt>
                <c:pt idx="47">
                  <c:v>-6.9093317338931328</c:v>
                </c:pt>
                <c:pt idx="48">
                  <c:v>-6.9093317338931328</c:v>
                </c:pt>
                <c:pt idx="49">
                  <c:v>-6.9093317338931328</c:v>
                </c:pt>
                <c:pt idx="50">
                  <c:v>-6.9093317338931328</c:v>
                </c:pt>
                <c:pt idx="51">
                  <c:v>-6.9093317338931328</c:v>
                </c:pt>
                <c:pt idx="52">
                  <c:v>-6.9093317338931328</c:v>
                </c:pt>
                <c:pt idx="53">
                  <c:v>-6.9093317338931328</c:v>
                </c:pt>
                <c:pt idx="54">
                  <c:v>-6.9093317338931328</c:v>
                </c:pt>
                <c:pt idx="55">
                  <c:v>-6.9093317338931328</c:v>
                </c:pt>
                <c:pt idx="56">
                  <c:v>-6.9093317338931328</c:v>
                </c:pt>
                <c:pt idx="57">
                  <c:v>-6.9093317338931328</c:v>
                </c:pt>
                <c:pt idx="58">
                  <c:v>-6.9093317338931328</c:v>
                </c:pt>
                <c:pt idx="59">
                  <c:v>-6.9093317338931328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2'!$Z$4:$Z$63</c:f>
              <c:numCache>
                <c:formatCode>0.00</c:formatCode>
                <c:ptCount val="60"/>
                <c:pt idx="0">
                  <c:v>3.0906682661068672</c:v>
                </c:pt>
                <c:pt idx="1">
                  <c:v>3.0906682661068672</c:v>
                </c:pt>
                <c:pt idx="2">
                  <c:v>3.0906682661068672</c:v>
                </c:pt>
                <c:pt idx="3">
                  <c:v>3.0906682661068672</c:v>
                </c:pt>
                <c:pt idx="4">
                  <c:v>3.0906682661068672</c:v>
                </c:pt>
                <c:pt idx="5">
                  <c:v>3.0906682661068672</c:v>
                </c:pt>
                <c:pt idx="6">
                  <c:v>3.0906682661068672</c:v>
                </c:pt>
                <c:pt idx="7">
                  <c:v>3.0906682661068672</c:v>
                </c:pt>
                <c:pt idx="8">
                  <c:v>3.0906682661068672</c:v>
                </c:pt>
                <c:pt idx="9">
                  <c:v>3.0906682661068672</c:v>
                </c:pt>
                <c:pt idx="10">
                  <c:v>3.0906682661068672</c:v>
                </c:pt>
                <c:pt idx="11">
                  <c:v>3.0906682661068672</c:v>
                </c:pt>
                <c:pt idx="12">
                  <c:v>3.0906682661068672</c:v>
                </c:pt>
                <c:pt idx="13">
                  <c:v>3.0906682661068672</c:v>
                </c:pt>
                <c:pt idx="14">
                  <c:v>3.0906682661068672</c:v>
                </c:pt>
                <c:pt idx="15">
                  <c:v>3.0906682661068672</c:v>
                </c:pt>
                <c:pt idx="16">
                  <c:v>3.0906682661068672</c:v>
                </c:pt>
                <c:pt idx="17">
                  <c:v>3.0906682661068672</c:v>
                </c:pt>
                <c:pt idx="18">
                  <c:v>3.0906682661068672</c:v>
                </c:pt>
                <c:pt idx="19">
                  <c:v>3.0906682661068672</c:v>
                </c:pt>
                <c:pt idx="20">
                  <c:v>3.0906682661068672</c:v>
                </c:pt>
                <c:pt idx="21">
                  <c:v>3.0906682661068672</c:v>
                </c:pt>
                <c:pt idx="22">
                  <c:v>3.0906682661068672</c:v>
                </c:pt>
                <c:pt idx="23">
                  <c:v>3.0906682661068672</c:v>
                </c:pt>
                <c:pt idx="24">
                  <c:v>3.0906682661068672</c:v>
                </c:pt>
                <c:pt idx="25">
                  <c:v>3.0906682661068672</c:v>
                </c:pt>
                <c:pt idx="26">
                  <c:v>3.0906682661068672</c:v>
                </c:pt>
                <c:pt idx="27">
                  <c:v>3.0906682661068672</c:v>
                </c:pt>
                <c:pt idx="28">
                  <c:v>3.0906682661068672</c:v>
                </c:pt>
                <c:pt idx="29">
                  <c:v>3.0906682661068672</c:v>
                </c:pt>
                <c:pt idx="30">
                  <c:v>3.0906682661068672</c:v>
                </c:pt>
                <c:pt idx="31">
                  <c:v>3.0906682661068672</c:v>
                </c:pt>
                <c:pt idx="32">
                  <c:v>3.0906682661068672</c:v>
                </c:pt>
                <c:pt idx="33">
                  <c:v>3.0906682661068672</c:v>
                </c:pt>
                <c:pt idx="34">
                  <c:v>3.0906682661068672</c:v>
                </c:pt>
                <c:pt idx="35">
                  <c:v>3.0906682661068672</c:v>
                </c:pt>
                <c:pt idx="36">
                  <c:v>3.0906682661068672</c:v>
                </c:pt>
                <c:pt idx="37">
                  <c:v>3.0906682661068672</c:v>
                </c:pt>
                <c:pt idx="38">
                  <c:v>3.0906682661068672</c:v>
                </c:pt>
                <c:pt idx="39">
                  <c:v>3.0906682661068672</c:v>
                </c:pt>
                <c:pt idx="40">
                  <c:v>3.0906682661068672</c:v>
                </c:pt>
                <c:pt idx="41">
                  <c:v>3.0906682661068672</c:v>
                </c:pt>
                <c:pt idx="42">
                  <c:v>3.0906682661068672</c:v>
                </c:pt>
                <c:pt idx="43">
                  <c:v>3.0906682661068672</c:v>
                </c:pt>
                <c:pt idx="44">
                  <c:v>3.0906682661068672</c:v>
                </c:pt>
                <c:pt idx="45">
                  <c:v>3.0906682661068672</c:v>
                </c:pt>
                <c:pt idx="46">
                  <c:v>3.0906682661068672</c:v>
                </c:pt>
                <c:pt idx="47">
                  <c:v>3.0906682661068672</c:v>
                </c:pt>
                <c:pt idx="48">
                  <c:v>3.0906682661068672</c:v>
                </c:pt>
                <c:pt idx="49">
                  <c:v>3.0906682661068672</c:v>
                </c:pt>
                <c:pt idx="50">
                  <c:v>3.0906682661068672</c:v>
                </c:pt>
                <c:pt idx="51">
                  <c:v>3.0906682661068672</c:v>
                </c:pt>
                <c:pt idx="52">
                  <c:v>3.0906682661068672</c:v>
                </c:pt>
                <c:pt idx="53">
                  <c:v>3.0906682661068672</c:v>
                </c:pt>
                <c:pt idx="54">
                  <c:v>3.0906682661068672</c:v>
                </c:pt>
                <c:pt idx="55">
                  <c:v>3.0906682661068672</c:v>
                </c:pt>
                <c:pt idx="56">
                  <c:v>3.0906682661068672</c:v>
                </c:pt>
                <c:pt idx="57">
                  <c:v>3.0906682661068672</c:v>
                </c:pt>
                <c:pt idx="58">
                  <c:v>3.0906682661068672</c:v>
                </c:pt>
                <c:pt idx="59">
                  <c:v>3.0906682661068672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2'!$AA$4:$AA$63</c:f>
              <c:numCache>
                <c:formatCode>0.00</c:formatCode>
                <c:ptCount val="60"/>
                <c:pt idx="0">
                  <c:v>-5.0468713013354449</c:v>
                </c:pt>
                <c:pt idx="1">
                  <c:v>-5.0468713013354449</c:v>
                </c:pt>
                <c:pt idx="2">
                  <c:v>-5.0468713013354449</c:v>
                </c:pt>
                <c:pt idx="3">
                  <c:v>-5.0468713013354449</c:v>
                </c:pt>
                <c:pt idx="4">
                  <c:v>-5.0468713013354449</c:v>
                </c:pt>
                <c:pt idx="5">
                  <c:v>-5.0468713013354449</c:v>
                </c:pt>
                <c:pt idx="6">
                  <c:v>-5.0468713013354449</c:v>
                </c:pt>
                <c:pt idx="7">
                  <c:v>-5.0468713013354449</c:v>
                </c:pt>
                <c:pt idx="8">
                  <c:v>-5.0468713013354449</c:v>
                </c:pt>
                <c:pt idx="9">
                  <c:v>-5.0468713013354449</c:v>
                </c:pt>
                <c:pt idx="10">
                  <c:v>-5.0468713013354449</c:v>
                </c:pt>
                <c:pt idx="11">
                  <c:v>-5.0468713013354449</c:v>
                </c:pt>
                <c:pt idx="12">
                  <c:v>-5.0468713013354449</c:v>
                </c:pt>
                <c:pt idx="13">
                  <c:v>-5.0468713013354449</c:v>
                </c:pt>
                <c:pt idx="14">
                  <c:v>-5.0468713013354449</c:v>
                </c:pt>
                <c:pt idx="15">
                  <c:v>-5.0468713013354449</c:v>
                </c:pt>
                <c:pt idx="16">
                  <c:v>-5.0468713013354449</c:v>
                </c:pt>
                <c:pt idx="17">
                  <c:v>-5.0468713013354449</c:v>
                </c:pt>
                <c:pt idx="18">
                  <c:v>-5.0468713013354449</c:v>
                </c:pt>
                <c:pt idx="19">
                  <c:v>-5.0468713013354449</c:v>
                </c:pt>
                <c:pt idx="20">
                  <c:v>-5.0468713013354449</c:v>
                </c:pt>
                <c:pt idx="21">
                  <c:v>-5.0468713013354449</c:v>
                </c:pt>
                <c:pt idx="22">
                  <c:v>-5.0468713013354449</c:v>
                </c:pt>
                <c:pt idx="23">
                  <c:v>-5.0468713013354449</c:v>
                </c:pt>
                <c:pt idx="24">
                  <c:v>-5.0468713013354449</c:v>
                </c:pt>
                <c:pt idx="25">
                  <c:v>-5.0468713013354449</c:v>
                </c:pt>
                <c:pt idx="26">
                  <c:v>-5.0468713013354449</c:v>
                </c:pt>
                <c:pt idx="27">
                  <c:v>-5.0468713013354449</c:v>
                </c:pt>
                <c:pt idx="28">
                  <c:v>-5.0468713013354449</c:v>
                </c:pt>
                <c:pt idx="29">
                  <c:v>-5.0468713013354449</c:v>
                </c:pt>
                <c:pt idx="30">
                  <c:v>-5.0468713013354449</c:v>
                </c:pt>
                <c:pt idx="31">
                  <c:v>-5.0468713013354449</c:v>
                </c:pt>
                <c:pt idx="32">
                  <c:v>-5.0468713013354449</c:v>
                </c:pt>
                <c:pt idx="33">
                  <c:v>-5.0468713013354449</c:v>
                </c:pt>
                <c:pt idx="34">
                  <c:v>-5.0468713013354449</c:v>
                </c:pt>
                <c:pt idx="35">
                  <c:v>-5.0468713013354449</c:v>
                </c:pt>
                <c:pt idx="36">
                  <c:v>-5.0468713013354449</c:v>
                </c:pt>
                <c:pt idx="37">
                  <c:v>-5.0468713013354449</c:v>
                </c:pt>
                <c:pt idx="38">
                  <c:v>-5.0468713013354449</c:v>
                </c:pt>
                <c:pt idx="39">
                  <c:v>-5.0468713013354449</c:v>
                </c:pt>
                <c:pt idx="40">
                  <c:v>-5.0468713013354449</c:v>
                </c:pt>
                <c:pt idx="41">
                  <c:v>-5.0468713013354449</c:v>
                </c:pt>
                <c:pt idx="42">
                  <c:v>-5.0468713013354449</c:v>
                </c:pt>
                <c:pt idx="43">
                  <c:v>-5.0468713013354449</c:v>
                </c:pt>
                <c:pt idx="44">
                  <c:v>-5.0468713013354449</c:v>
                </c:pt>
                <c:pt idx="45">
                  <c:v>-5.0468713013354449</c:v>
                </c:pt>
                <c:pt idx="46">
                  <c:v>-5.0468713013354449</c:v>
                </c:pt>
                <c:pt idx="47">
                  <c:v>-5.0468713013354449</c:v>
                </c:pt>
                <c:pt idx="48">
                  <c:v>-5.0468713013354449</c:v>
                </c:pt>
                <c:pt idx="49">
                  <c:v>-5.0468713013354449</c:v>
                </c:pt>
                <c:pt idx="50">
                  <c:v>-5.0468713013354449</c:v>
                </c:pt>
                <c:pt idx="51">
                  <c:v>-5.0468713013354449</c:v>
                </c:pt>
                <c:pt idx="52">
                  <c:v>-5.0468713013354449</c:v>
                </c:pt>
                <c:pt idx="53">
                  <c:v>-5.0468713013354449</c:v>
                </c:pt>
                <c:pt idx="54">
                  <c:v>-5.0468713013354449</c:v>
                </c:pt>
                <c:pt idx="55">
                  <c:v>-5.0468713013354449</c:v>
                </c:pt>
                <c:pt idx="56">
                  <c:v>-5.0468713013354449</c:v>
                </c:pt>
                <c:pt idx="57">
                  <c:v>-5.0468713013354449</c:v>
                </c:pt>
                <c:pt idx="58">
                  <c:v>-5.0468713013354449</c:v>
                </c:pt>
                <c:pt idx="59">
                  <c:v>-5.0468713013354449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2'!$AB$4:$AB$63</c:f>
              <c:numCache>
                <c:formatCode>0.00</c:formatCode>
                <c:ptCount val="60"/>
                <c:pt idx="0">
                  <c:v>1.2282078335491795</c:v>
                </c:pt>
                <c:pt idx="1">
                  <c:v>1.2282078335491795</c:v>
                </c:pt>
                <c:pt idx="2">
                  <c:v>1.2282078335491795</c:v>
                </c:pt>
                <c:pt idx="3">
                  <c:v>1.2282078335491795</c:v>
                </c:pt>
                <c:pt idx="4">
                  <c:v>1.2282078335491795</c:v>
                </c:pt>
                <c:pt idx="5">
                  <c:v>1.2282078335491795</c:v>
                </c:pt>
                <c:pt idx="6">
                  <c:v>1.2282078335491795</c:v>
                </c:pt>
                <c:pt idx="7">
                  <c:v>1.2282078335491795</c:v>
                </c:pt>
                <c:pt idx="8">
                  <c:v>1.2282078335491795</c:v>
                </c:pt>
                <c:pt idx="9">
                  <c:v>1.2282078335491795</c:v>
                </c:pt>
                <c:pt idx="10">
                  <c:v>1.2282078335491795</c:v>
                </c:pt>
                <c:pt idx="11">
                  <c:v>1.2282078335491795</c:v>
                </c:pt>
                <c:pt idx="12">
                  <c:v>1.2282078335491795</c:v>
                </c:pt>
                <c:pt idx="13">
                  <c:v>1.2282078335491795</c:v>
                </c:pt>
                <c:pt idx="14">
                  <c:v>1.2282078335491795</c:v>
                </c:pt>
                <c:pt idx="15">
                  <c:v>1.2282078335491795</c:v>
                </c:pt>
                <c:pt idx="16">
                  <c:v>1.2282078335491795</c:v>
                </c:pt>
                <c:pt idx="17">
                  <c:v>1.2282078335491795</c:v>
                </c:pt>
                <c:pt idx="18">
                  <c:v>1.2282078335491795</c:v>
                </c:pt>
                <c:pt idx="19">
                  <c:v>1.2282078335491795</c:v>
                </c:pt>
                <c:pt idx="20">
                  <c:v>1.2282078335491795</c:v>
                </c:pt>
                <c:pt idx="21">
                  <c:v>1.2282078335491795</c:v>
                </c:pt>
                <c:pt idx="22">
                  <c:v>1.2282078335491795</c:v>
                </c:pt>
                <c:pt idx="23">
                  <c:v>1.2282078335491795</c:v>
                </c:pt>
                <c:pt idx="24">
                  <c:v>1.2282078335491795</c:v>
                </c:pt>
                <c:pt idx="25">
                  <c:v>1.2282078335491795</c:v>
                </c:pt>
                <c:pt idx="26">
                  <c:v>1.2282078335491795</c:v>
                </c:pt>
                <c:pt idx="27">
                  <c:v>1.2282078335491795</c:v>
                </c:pt>
                <c:pt idx="28">
                  <c:v>1.2282078335491795</c:v>
                </c:pt>
                <c:pt idx="29">
                  <c:v>1.2282078335491795</c:v>
                </c:pt>
                <c:pt idx="30">
                  <c:v>1.2282078335491795</c:v>
                </c:pt>
                <c:pt idx="31">
                  <c:v>1.2282078335491795</c:v>
                </c:pt>
                <c:pt idx="32">
                  <c:v>1.2282078335491795</c:v>
                </c:pt>
                <c:pt idx="33">
                  <c:v>1.2282078335491795</c:v>
                </c:pt>
                <c:pt idx="34">
                  <c:v>1.2282078335491795</c:v>
                </c:pt>
                <c:pt idx="35">
                  <c:v>1.2282078335491795</c:v>
                </c:pt>
                <c:pt idx="36">
                  <c:v>1.2282078335491795</c:v>
                </c:pt>
                <c:pt idx="37">
                  <c:v>1.2282078335491795</c:v>
                </c:pt>
                <c:pt idx="38">
                  <c:v>1.2282078335491795</c:v>
                </c:pt>
                <c:pt idx="39">
                  <c:v>1.2282078335491795</c:v>
                </c:pt>
                <c:pt idx="40">
                  <c:v>1.2282078335491795</c:v>
                </c:pt>
                <c:pt idx="41">
                  <c:v>1.2282078335491795</c:v>
                </c:pt>
                <c:pt idx="42">
                  <c:v>1.2282078335491795</c:v>
                </c:pt>
                <c:pt idx="43">
                  <c:v>1.2282078335491795</c:v>
                </c:pt>
                <c:pt idx="44">
                  <c:v>1.2282078335491795</c:v>
                </c:pt>
                <c:pt idx="45">
                  <c:v>1.2282078335491795</c:v>
                </c:pt>
                <c:pt idx="46">
                  <c:v>1.2282078335491795</c:v>
                </c:pt>
                <c:pt idx="47">
                  <c:v>1.2282078335491795</c:v>
                </c:pt>
                <c:pt idx="48">
                  <c:v>1.2282078335491795</c:v>
                </c:pt>
                <c:pt idx="49">
                  <c:v>1.2282078335491795</c:v>
                </c:pt>
                <c:pt idx="50">
                  <c:v>1.2282078335491795</c:v>
                </c:pt>
                <c:pt idx="51">
                  <c:v>1.2282078335491795</c:v>
                </c:pt>
                <c:pt idx="52">
                  <c:v>1.2282078335491795</c:v>
                </c:pt>
                <c:pt idx="53">
                  <c:v>1.2282078335491795</c:v>
                </c:pt>
                <c:pt idx="54">
                  <c:v>1.2282078335491795</c:v>
                </c:pt>
                <c:pt idx="55">
                  <c:v>1.2282078335491795</c:v>
                </c:pt>
                <c:pt idx="56">
                  <c:v>1.2282078335491795</c:v>
                </c:pt>
                <c:pt idx="57">
                  <c:v>1.2282078335491795</c:v>
                </c:pt>
                <c:pt idx="58">
                  <c:v>1.2282078335491795</c:v>
                </c:pt>
                <c:pt idx="59">
                  <c:v>1.2282078335491795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96784"/>
        <c:axId val="250097176"/>
      </c:lineChart>
      <c:catAx>
        <c:axId val="2500967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97176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250097176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7079949430404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9678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Sand Material Mass Percent Difference Results
Class 2 Target Sand Mass = 100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98207448446825E-2"/>
          <c:y val="0.18270799347471453"/>
          <c:w val="0.86125755473175236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2'!$T$4:$T$63</c:f>
              <c:numCache>
                <c:formatCode>0.00</c:formatCode>
                <c:ptCount val="60"/>
                <c:pt idx="1">
                  <c:v>-0.57953637090327448</c:v>
                </c:pt>
                <c:pt idx="3">
                  <c:v>0.47990401919616898</c:v>
                </c:pt>
                <c:pt idx="4">
                  <c:v>0.38918271629578033</c:v>
                </c:pt>
                <c:pt idx="5">
                  <c:v>0.37992401519696595</c:v>
                </c:pt>
                <c:pt idx="6">
                  <c:v>-48.413490321293153</c:v>
                </c:pt>
                <c:pt idx="7">
                  <c:v>-56.982793117246899</c:v>
                </c:pt>
                <c:pt idx="8">
                  <c:v>-44.54454454454455</c:v>
                </c:pt>
                <c:pt idx="9">
                  <c:v>9.9910080927126822E-3</c:v>
                </c:pt>
                <c:pt idx="10">
                  <c:v>1.2999999999999956</c:v>
                </c:pt>
                <c:pt idx="11">
                  <c:v>0.9798040391921703</c:v>
                </c:pt>
                <c:pt idx="12">
                  <c:v>-2.5000000000000022</c:v>
                </c:pt>
                <c:pt idx="13">
                  <c:v>-0.34912718204489085</c:v>
                </c:pt>
                <c:pt idx="14">
                  <c:v>-28.97214986976558</c:v>
                </c:pt>
                <c:pt idx="15">
                  <c:v>-2.1174590491410279</c:v>
                </c:pt>
                <c:pt idx="16">
                  <c:v>0.13977635782747727</c:v>
                </c:pt>
                <c:pt idx="17">
                  <c:v>-1.7803560712142465</c:v>
                </c:pt>
                <c:pt idx="18">
                  <c:v>-3.4544728434504837</c:v>
                </c:pt>
                <c:pt idx="19">
                  <c:v>-2.5682022584191095</c:v>
                </c:pt>
                <c:pt idx="20">
                  <c:v>1.0001000100020004E-2</c:v>
                </c:pt>
                <c:pt idx="21">
                  <c:v>1.0654186995917569</c:v>
                </c:pt>
                <c:pt idx="22">
                  <c:v>0.28997100289970862</c:v>
                </c:pt>
                <c:pt idx="23">
                  <c:v>9.9910080927126822E-3</c:v>
                </c:pt>
                <c:pt idx="24">
                  <c:v>-1.0119226530407746</c:v>
                </c:pt>
                <c:pt idx="25">
                  <c:v>0.70794695383388406</c:v>
                </c:pt>
                <c:pt idx="26">
                  <c:v>-2.1251122418437527</c:v>
                </c:pt>
                <c:pt idx="27">
                  <c:v>1.8962075848303384</c:v>
                </c:pt>
                <c:pt idx="28">
                  <c:v>1.010101010101021</c:v>
                </c:pt>
                <c:pt idx="29">
                  <c:v>1.4304291287386222</c:v>
                </c:pt>
                <c:pt idx="30">
                  <c:v>-7.5789264017528195</c:v>
                </c:pt>
                <c:pt idx="31">
                  <c:v>-7.8014184397163238</c:v>
                </c:pt>
                <c:pt idx="32">
                  <c:v>-1.2789768185451671</c:v>
                </c:pt>
                <c:pt idx="33">
                  <c:v>-1.3381266227281883</c:v>
                </c:pt>
                <c:pt idx="34">
                  <c:v>-2.9611844737895061</c:v>
                </c:pt>
                <c:pt idx="35">
                  <c:v>-4.2414519201844953</c:v>
                </c:pt>
                <c:pt idx="48">
                  <c:v>-6.7362714586888943</c:v>
                </c:pt>
                <c:pt idx="49">
                  <c:v>-10.810810810810814</c:v>
                </c:pt>
                <c:pt idx="50">
                  <c:v>-13.618599058021848</c:v>
                </c:pt>
                <c:pt idx="54">
                  <c:v>1.0111122234457874</c:v>
                </c:pt>
                <c:pt idx="55">
                  <c:v>0.28910377828730799</c:v>
                </c:pt>
                <c:pt idx="56">
                  <c:v>0.35985605757696837</c:v>
                </c:pt>
                <c:pt idx="57">
                  <c:v>-0.96230954290296966</c:v>
                </c:pt>
                <c:pt idx="58">
                  <c:v>-0.6821829855537721</c:v>
                </c:pt>
                <c:pt idx="59">
                  <c:v>-0.37011103331000222</c:v>
                </c:pt>
              </c:numCache>
            </c:numRef>
          </c:val>
          <c:smooth val="0"/>
        </c:ser>
        <c:ser>
          <c:idx val="1"/>
          <c:order val="1"/>
          <c:tx>
            <c:v>Median (-0.68%)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2'!$AC$4:$AC$63</c:f>
              <c:numCache>
                <c:formatCode>0.00</c:formatCode>
                <c:ptCount val="60"/>
                <c:pt idx="0">
                  <c:v>-0.6821829855537721</c:v>
                </c:pt>
                <c:pt idx="1">
                  <c:v>-0.6821829855537721</c:v>
                </c:pt>
                <c:pt idx="2">
                  <c:v>-0.6821829855537721</c:v>
                </c:pt>
                <c:pt idx="3">
                  <c:v>-0.6821829855537721</c:v>
                </c:pt>
                <c:pt idx="4">
                  <c:v>-0.6821829855537721</c:v>
                </c:pt>
                <c:pt idx="5">
                  <c:v>-0.6821829855537721</c:v>
                </c:pt>
                <c:pt idx="6">
                  <c:v>-0.6821829855537721</c:v>
                </c:pt>
                <c:pt idx="7">
                  <c:v>-0.6821829855537721</c:v>
                </c:pt>
                <c:pt idx="8">
                  <c:v>-0.6821829855537721</c:v>
                </c:pt>
                <c:pt idx="9">
                  <c:v>-0.6821829855537721</c:v>
                </c:pt>
                <c:pt idx="10">
                  <c:v>-0.6821829855537721</c:v>
                </c:pt>
                <c:pt idx="11">
                  <c:v>-0.6821829855537721</c:v>
                </c:pt>
                <c:pt idx="12">
                  <c:v>-0.6821829855537721</c:v>
                </c:pt>
                <c:pt idx="13">
                  <c:v>-0.6821829855537721</c:v>
                </c:pt>
                <c:pt idx="14">
                  <c:v>-0.6821829855537721</c:v>
                </c:pt>
                <c:pt idx="15">
                  <c:v>-0.6821829855537721</c:v>
                </c:pt>
                <c:pt idx="16">
                  <c:v>-0.6821829855537721</c:v>
                </c:pt>
                <c:pt idx="17">
                  <c:v>-0.6821829855537721</c:v>
                </c:pt>
                <c:pt idx="18">
                  <c:v>-0.6821829855537721</c:v>
                </c:pt>
                <c:pt idx="19">
                  <c:v>-0.6821829855537721</c:v>
                </c:pt>
                <c:pt idx="20">
                  <c:v>-0.6821829855537721</c:v>
                </c:pt>
                <c:pt idx="21">
                  <c:v>-0.6821829855537721</c:v>
                </c:pt>
                <c:pt idx="22">
                  <c:v>-0.6821829855537721</c:v>
                </c:pt>
                <c:pt idx="23">
                  <c:v>-0.6821829855537721</c:v>
                </c:pt>
                <c:pt idx="24">
                  <c:v>-0.6821829855537721</c:v>
                </c:pt>
                <c:pt idx="25">
                  <c:v>-0.6821829855537721</c:v>
                </c:pt>
                <c:pt idx="26">
                  <c:v>-0.6821829855537721</c:v>
                </c:pt>
                <c:pt idx="27">
                  <c:v>-0.6821829855537721</c:v>
                </c:pt>
                <c:pt idx="28">
                  <c:v>-0.6821829855537721</c:v>
                </c:pt>
                <c:pt idx="29">
                  <c:v>-0.6821829855537721</c:v>
                </c:pt>
                <c:pt idx="30">
                  <c:v>-0.6821829855537721</c:v>
                </c:pt>
                <c:pt idx="31">
                  <c:v>-0.6821829855537721</c:v>
                </c:pt>
                <c:pt idx="32">
                  <c:v>-0.6821829855537721</c:v>
                </c:pt>
                <c:pt idx="33">
                  <c:v>-0.6821829855537721</c:v>
                </c:pt>
                <c:pt idx="34">
                  <c:v>-0.6821829855537721</c:v>
                </c:pt>
                <c:pt idx="35">
                  <c:v>-0.6821829855537721</c:v>
                </c:pt>
                <c:pt idx="36">
                  <c:v>-0.6821829855537721</c:v>
                </c:pt>
                <c:pt idx="37">
                  <c:v>-0.6821829855537721</c:v>
                </c:pt>
                <c:pt idx="38">
                  <c:v>-0.6821829855537721</c:v>
                </c:pt>
                <c:pt idx="39">
                  <c:v>-0.6821829855537721</c:v>
                </c:pt>
                <c:pt idx="40">
                  <c:v>-0.6821829855537721</c:v>
                </c:pt>
                <c:pt idx="41">
                  <c:v>-0.6821829855537721</c:v>
                </c:pt>
                <c:pt idx="42">
                  <c:v>-0.6821829855537721</c:v>
                </c:pt>
                <c:pt idx="43">
                  <c:v>-0.6821829855537721</c:v>
                </c:pt>
                <c:pt idx="44">
                  <c:v>-0.6821829855537721</c:v>
                </c:pt>
                <c:pt idx="45">
                  <c:v>-0.6821829855537721</c:v>
                </c:pt>
                <c:pt idx="46">
                  <c:v>-0.6821829855537721</c:v>
                </c:pt>
                <c:pt idx="47">
                  <c:v>-0.6821829855537721</c:v>
                </c:pt>
                <c:pt idx="48">
                  <c:v>-0.6821829855537721</c:v>
                </c:pt>
                <c:pt idx="49">
                  <c:v>-0.6821829855537721</c:v>
                </c:pt>
                <c:pt idx="50">
                  <c:v>-0.6821829855537721</c:v>
                </c:pt>
                <c:pt idx="51">
                  <c:v>-0.6821829855537721</c:v>
                </c:pt>
                <c:pt idx="52">
                  <c:v>-0.6821829855537721</c:v>
                </c:pt>
                <c:pt idx="53">
                  <c:v>-0.6821829855537721</c:v>
                </c:pt>
                <c:pt idx="54">
                  <c:v>-0.6821829855537721</c:v>
                </c:pt>
                <c:pt idx="55">
                  <c:v>-0.6821829855537721</c:v>
                </c:pt>
                <c:pt idx="56">
                  <c:v>-0.6821829855537721</c:v>
                </c:pt>
                <c:pt idx="57">
                  <c:v>-0.6821829855537721</c:v>
                </c:pt>
                <c:pt idx="58">
                  <c:v>-0.6821829855537721</c:v>
                </c:pt>
                <c:pt idx="59">
                  <c:v>-0.6821829855537721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2'!$AD$4:$AD$63</c:f>
              <c:numCache>
                <c:formatCode>0.00</c:formatCode>
                <c:ptCount val="60"/>
                <c:pt idx="0">
                  <c:v>-5.682182985553772</c:v>
                </c:pt>
                <c:pt idx="1">
                  <c:v>-5.682182985553772</c:v>
                </c:pt>
                <c:pt idx="2">
                  <c:v>-5.682182985553772</c:v>
                </c:pt>
                <c:pt idx="3">
                  <c:v>-5.682182985553772</c:v>
                </c:pt>
                <c:pt idx="4">
                  <c:v>-5.682182985553772</c:v>
                </c:pt>
                <c:pt idx="5">
                  <c:v>-5.682182985553772</c:v>
                </c:pt>
                <c:pt idx="6">
                  <c:v>-5.682182985553772</c:v>
                </c:pt>
                <c:pt idx="7">
                  <c:v>-5.682182985553772</c:v>
                </c:pt>
                <c:pt idx="8">
                  <c:v>-5.682182985553772</c:v>
                </c:pt>
                <c:pt idx="9">
                  <c:v>-5.682182985553772</c:v>
                </c:pt>
                <c:pt idx="10">
                  <c:v>-5.682182985553772</c:v>
                </c:pt>
                <c:pt idx="11">
                  <c:v>-5.682182985553772</c:v>
                </c:pt>
                <c:pt idx="12">
                  <c:v>-5.682182985553772</c:v>
                </c:pt>
                <c:pt idx="13">
                  <c:v>-5.682182985553772</c:v>
                </c:pt>
                <c:pt idx="14">
                  <c:v>-5.682182985553772</c:v>
                </c:pt>
                <c:pt idx="15">
                  <c:v>-5.682182985553772</c:v>
                </c:pt>
                <c:pt idx="16">
                  <c:v>-5.682182985553772</c:v>
                </c:pt>
                <c:pt idx="17">
                  <c:v>-5.682182985553772</c:v>
                </c:pt>
                <c:pt idx="18">
                  <c:v>-5.682182985553772</c:v>
                </c:pt>
                <c:pt idx="19">
                  <c:v>-5.682182985553772</c:v>
                </c:pt>
                <c:pt idx="20">
                  <c:v>-5.682182985553772</c:v>
                </c:pt>
                <c:pt idx="21">
                  <c:v>-5.682182985553772</c:v>
                </c:pt>
                <c:pt idx="22">
                  <c:v>-5.682182985553772</c:v>
                </c:pt>
                <c:pt idx="23">
                  <c:v>-5.682182985553772</c:v>
                </c:pt>
                <c:pt idx="24">
                  <c:v>-5.682182985553772</c:v>
                </c:pt>
                <c:pt idx="25">
                  <c:v>-5.682182985553772</c:v>
                </c:pt>
                <c:pt idx="26">
                  <c:v>-5.682182985553772</c:v>
                </c:pt>
                <c:pt idx="27">
                  <c:v>-5.682182985553772</c:v>
                </c:pt>
                <c:pt idx="28">
                  <c:v>-5.682182985553772</c:v>
                </c:pt>
                <c:pt idx="29">
                  <c:v>-5.682182985553772</c:v>
                </c:pt>
                <c:pt idx="30">
                  <c:v>-5.682182985553772</c:v>
                </c:pt>
                <c:pt idx="31">
                  <c:v>-5.682182985553772</c:v>
                </c:pt>
                <c:pt idx="32">
                  <c:v>-5.682182985553772</c:v>
                </c:pt>
                <c:pt idx="33">
                  <c:v>-5.682182985553772</c:v>
                </c:pt>
                <c:pt idx="34">
                  <c:v>-5.682182985553772</c:v>
                </c:pt>
                <c:pt idx="35">
                  <c:v>-5.682182985553772</c:v>
                </c:pt>
                <c:pt idx="36">
                  <c:v>-5.682182985553772</c:v>
                </c:pt>
                <c:pt idx="37">
                  <c:v>-5.682182985553772</c:v>
                </c:pt>
                <c:pt idx="38">
                  <c:v>-5.682182985553772</c:v>
                </c:pt>
                <c:pt idx="39">
                  <c:v>-5.682182985553772</c:v>
                </c:pt>
                <c:pt idx="40">
                  <c:v>-5.682182985553772</c:v>
                </c:pt>
                <c:pt idx="41">
                  <c:v>-5.682182985553772</c:v>
                </c:pt>
                <c:pt idx="42">
                  <c:v>-5.682182985553772</c:v>
                </c:pt>
                <c:pt idx="43">
                  <c:v>-5.682182985553772</c:v>
                </c:pt>
                <c:pt idx="44">
                  <c:v>-5.682182985553772</c:v>
                </c:pt>
                <c:pt idx="45">
                  <c:v>-5.682182985553772</c:v>
                </c:pt>
                <c:pt idx="46">
                  <c:v>-5.682182985553772</c:v>
                </c:pt>
                <c:pt idx="47">
                  <c:v>-5.682182985553772</c:v>
                </c:pt>
                <c:pt idx="48">
                  <c:v>-5.682182985553772</c:v>
                </c:pt>
                <c:pt idx="49">
                  <c:v>-5.682182985553772</c:v>
                </c:pt>
                <c:pt idx="50">
                  <c:v>-5.682182985553772</c:v>
                </c:pt>
                <c:pt idx="51">
                  <c:v>-5.682182985553772</c:v>
                </c:pt>
                <c:pt idx="52">
                  <c:v>-5.682182985553772</c:v>
                </c:pt>
                <c:pt idx="53">
                  <c:v>-5.682182985553772</c:v>
                </c:pt>
                <c:pt idx="54">
                  <c:v>-5.682182985553772</c:v>
                </c:pt>
                <c:pt idx="55">
                  <c:v>-5.682182985553772</c:v>
                </c:pt>
                <c:pt idx="56">
                  <c:v>-5.682182985553772</c:v>
                </c:pt>
                <c:pt idx="57">
                  <c:v>-5.682182985553772</c:v>
                </c:pt>
                <c:pt idx="58">
                  <c:v>-5.682182985553772</c:v>
                </c:pt>
                <c:pt idx="59">
                  <c:v>-5.682182985553772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2'!$AE$4:$AE$63</c:f>
              <c:numCache>
                <c:formatCode>0.00</c:formatCode>
                <c:ptCount val="60"/>
                <c:pt idx="0">
                  <c:v>4.317817014446228</c:v>
                </c:pt>
                <c:pt idx="1">
                  <c:v>4.317817014446228</c:v>
                </c:pt>
                <c:pt idx="2">
                  <c:v>4.317817014446228</c:v>
                </c:pt>
                <c:pt idx="3">
                  <c:v>4.317817014446228</c:v>
                </c:pt>
                <c:pt idx="4">
                  <c:v>4.317817014446228</c:v>
                </c:pt>
                <c:pt idx="5">
                  <c:v>4.317817014446228</c:v>
                </c:pt>
                <c:pt idx="6">
                  <c:v>4.317817014446228</c:v>
                </c:pt>
                <c:pt idx="7">
                  <c:v>4.317817014446228</c:v>
                </c:pt>
                <c:pt idx="8">
                  <c:v>4.317817014446228</c:v>
                </c:pt>
                <c:pt idx="9">
                  <c:v>4.317817014446228</c:v>
                </c:pt>
                <c:pt idx="10">
                  <c:v>4.317817014446228</c:v>
                </c:pt>
                <c:pt idx="11">
                  <c:v>4.317817014446228</c:v>
                </c:pt>
                <c:pt idx="12">
                  <c:v>4.317817014446228</c:v>
                </c:pt>
                <c:pt idx="13">
                  <c:v>4.317817014446228</c:v>
                </c:pt>
                <c:pt idx="14">
                  <c:v>4.317817014446228</c:v>
                </c:pt>
                <c:pt idx="15">
                  <c:v>4.317817014446228</c:v>
                </c:pt>
                <c:pt idx="16">
                  <c:v>4.317817014446228</c:v>
                </c:pt>
                <c:pt idx="17">
                  <c:v>4.317817014446228</c:v>
                </c:pt>
                <c:pt idx="18">
                  <c:v>4.317817014446228</c:v>
                </c:pt>
                <c:pt idx="19">
                  <c:v>4.317817014446228</c:v>
                </c:pt>
                <c:pt idx="20">
                  <c:v>4.317817014446228</c:v>
                </c:pt>
                <c:pt idx="21">
                  <c:v>4.317817014446228</c:v>
                </c:pt>
                <c:pt idx="22">
                  <c:v>4.317817014446228</c:v>
                </c:pt>
                <c:pt idx="23">
                  <c:v>4.317817014446228</c:v>
                </c:pt>
                <c:pt idx="24">
                  <c:v>4.317817014446228</c:v>
                </c:pt>
                <c:pt idx="25">
                  <c:v>4.317817014446228</c:v>
                </c:pt>
                <c:pt idx="26">
                  <c:v>4.317817014446228</c:v>
                </c:pt>
                <c:pt idx="27">
                  <c:v>4.317817014446228</c:v>
                </c:pt>
                <c:pt idx="28">
                  <c:v>4.317817014446228</c:v>
                </c:pt>
                <c:pt idx="29">
                  <c:v>4.317817014446228</c:v>
                </c:pt>
                <c:pt idx="30">
                  <c:v>4.317817014446228</c:v>
                </c:pt>
                <c:pt idx="31">
                  <c:v>4.317817014446228</c:v>
                </c:pt>
                <c:pt idx="32">
                  <c:v>4.317817014446228</c:v>
                </c:pt>
                <c:pt idx="33">
                  <c:v>4.317817014446228</c:v>
                </c:pt>
                <c:pt idx="34">
                  <c:v>4.317817014446228</c:v>
                </c:pt>
                <c:pt idx="35">
                  <c:v>4.317817014446228</c:v>
                </c:pt>
                <c:pt idx="36">
                  <c:v>4.317817014446228</c:v>
                </c:pt>
                <c:pt idx="37">
                  <c:v>4.317817014446228</c:v>
                </c:pt>
                <c:pt idx="38">
                  <c:v>4.317817014446228</c:v>
                </c:pt>
                <c:pt idx="39">
                  <c:v>4.317817014446228</c:v>
                </c:pt>
                <c:pt idx="40">
                  <c:v>4.317817014446228</c:v>
                </c:pt>
                <c:pt idx="41">
                  <c:v>4.317817014446228</c:v>
                </c:pt>
                <c:pt idx="42">
                  <c:v>4.317817014446228</c:v>
                </c:pt>
                <c:pt idx="43">
                  <c:v>4.317817014446228</c:v>
                </c:pt>
                <c:pt idx="44">
                  <c:v>4.317817014446228</c:v>
                </c:pt>
                <c:pt idx="45">
                  <c:v>4.317817014446228</c:v>
                </c:pt>
                <c:pt idx="46">
                  <c:v>4.317817014446228</c:v>
                </c:pt>
                <c:pt idx="47">
                  <c:v>4.317817014446228</c:v>
                </c:pt>
                <c:pt idx="48">
                  <c:v>4.317817014446228</c:v>
                </c:pt>
                <c:pt idx="49">
                  <c:v>4.317817014446228</c:v>
                </c:pt>
                <c:pt idx="50">
                  <c:v>4.317817014446228</c:v>
                </c:pt>
                <c:pt idx="51">
                  <c:v>4.317817014446228</c:v>
                </c:pt>
                <c:pt idx="52">
                  <c:v>4.317817014446228</c:v>
                </c:pt>
                <c:pt idx="53">
                  <c:v>4.317817014446228</c:v>
                </c:pt>
                <c:pt idx="54">
                  <c:v>4.317817014446228</c:v>
                </c:pt>
                <c:pt idx="55">
                  <c:v>4.317817014446228</c:v>
                </c:pt>
                <c:pt idx="56">
                  <c:v>4.317817014446228</c:v>
                </c:pt>
                <c:pt idx="57">
                  <c:v>4.317817014446228</c:v>
                </c:pt>
                <c:pt idx="58">
                  <c:v>4.317817014446228</c:v>
                </c:pt>
                <c:pt idx="59">
                  <c:v>4.317817014446228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2'!$AF$4:$AF$63</c:f>
              <c:numCache>
                <c:formatCode>0.00</c:formatCode>
                <c:ptCount val="60"/>
                <c:pt idx="0">
                  <c:v>-8.6385625889791893</c:v>
                </c:pt>
                <c:pt idx="1">
                  <c:v>-8.6385625889791893</c:v>
                </c:pt>
                <c:pt idx="2">
                  <c:v>-8.6385625889791893</c:v>
                </c:pt>
                <c:pt idx="3">
                  <c:v>-8.6385625889791893</c:v>
                </c:pt>
                <c:pt idx="4">
                  <c:v>-8.6385625889791893</c:v>
                </c:pt>
                <c:pt idx="5">
                  <c:v>-8.6385625889791893</c:v>
                </c:pt>
                <c:pt idx="6">
                  <c:v>-8.6385625889791893</c:v>
                </c:pt>
                <c:pt idx="7">
                  <c:v>-8.6385625889791893</c:v>
                </c:pt>
                <c:pt idx="8">
                  <c:v>-8.6385625889791893</c:v>
                </c:pt>
                <c:pt idx="9">
                  <c:v>-8.6385625889791893</c:v>
                </c:pt>
                <c:pt idx="10">
                  <c:v>-8.6385625889791893</c:v>
                </c:pt>
                <c:pt idx="11">
                  <c:v>-8.6385625889791893</c:v>
                </c:pt>
                <c:pt idx="12">
                  <c:v>-8.6385625889791893</c:v>
                </c:pt>
                <c:pt idx="13">
                  <c:v>-8.6385625889791893</c:v>
                </c:pt>
                <c:pt idx="14">
                  <c:v>-8.6385625889791893</c:v>
                </c:pt>
                <c:pt idx="15">
                  <c:v>-8.6385625889791893</c:v>
                </c:pt>
                <c:pt idx="16">
                  <c:v>-8.6385625889791893</c:v>
                </c:pt>
                <c:pt idx="17">
                  <c:v>-8.6385625889791893</c:v>
                </c:pt>
                <c:pt idx="18">
                  <c:v>-8.6385625889791893</c:v>
                </c:pt>
                <c:pt idx="19">
                  <c:v>-8.6385625889791893</c:v>
                </c:pt>
                <c:pt idx="20">
                  <c:v>-8.6385625889791893</c:v>
                </c:pt>
                <c:pt idx="21">
                  <c:v>-8.6385625889791893</c:v>
                </c:pt>
                <c:pt idx="22">
                  <c:v>-8.6385625889791893</c:v>
                </c:pt>
                <c:pt idx="23">
                  <c:v>-8.6385625889791893</c:v>
                </c:pt>
                <c:pt idx="24">
                  <c:v>-8.6385625889791893</c:v>
                </c:pt>
                <c:pt idx="25">
                  <c:v>-8.6385625889791893</c:v>
                </c:pt>
                <c:pt idx="26">
                  <c:v>-8.6385625889791893</c:v>
                </c:pt>
                <c:pt idx="27">
                  <c:v>-8.6385625889791893</c:v>
                </c:pt>
                <c:pt idx="28">
                  <c:v>-8.6385625889791893</c:v>
                </c:pt>
                <c:pt idx="29">
                  <c:v>-8.6385625889791893</c:v>
                </c:pt>
                <c:pt idx="30">
                  <c:v>-8.6385625889791893</c:v>
                </c:pt>
                <c:pt idx="31">
                  <c:v>-8.6385625889791893</c:v>
                </c:pt>
                <c:pt idx="32">
                  <c:v>-8.6385625889791893</c:v>
                </c:pt>
                <c:pt idx="33">
                  <c:v>-8.6385625889791893</c:v>
                </c:pt>
                <c:pt idx="34">
                  <c:v>-8.6385625889791893</c:v>
                </c:pt>
                <c:pt idx="35">
                  <c:v>-8.6385625889791893</c:v>
                </c:pt>
                <c:pt idx="36">
                  <c:v>-8.6385625889791893</c:v>
                </c:pt>
                <c:pt idx="37">
                  <c:v>-8.6385625889791893</c:v>
                </c:pt>
                <c:pt idx="38">
                  <c:v>-8.6385625889791893</c:v>
                </c:pt>
                <c:pt idx="39">
                  <c:v>-8.6385625889791893</c:v>
                </c:pt>
                <c:pt idx="40">
                  <c:v>-8.6385625889791893</c:v>
                </c:pt>
                <c:pt idx="41">
                  <c:v>-8.6385625889791893</c:v>
                </c:pt>
                <c:pt idx="42">
                  <c:v>-8.6385625889791893</c:v>
                </c:pt>
                <c:pt idx="43">
                  <c:v>-8.6385625889791893</c:v>
                </c:pt>
                <c:pt idx="44">
                  <c:v>-8.6385625889791893</c:v>
                </c:pt>
                <c:pt idx="45">
                  <c:v>-8.6385625889791893</c:v>
                </c:pt>
                <c:pt idx="46">
                  <c:v>-8.6385625889791893</c:v>
                </c:pt>
                <c:pt idx="47">
                  <c:v>-8.6385625889791893</c:v>
                </c:pt>
                <c:pt idx="48">
                  <c:v>-8.6385625889791893</c:v>
                </c:pt>
                <c:pt idx="49">
                  <c:v>-8.6385625889791893</c:v>
                </c:pt>
                <c:pt idx="50">
                  <c:v>-8.6385625889791893</c:v>
                </c:pt>
                <c:pt idx="51">
                  <c:v>-8.6385625889791893</c:v>
                </c:pt>
                <c:pt idx="52">
                  <c:v>-8.6385625889791893</c:v>
                </c:pt>
                <c:pt idx="53">
                  <c:v>-8.6385625889791893</c:v>
                </c:pt>
                <c:pt idx="54">
                  <c:v>-8.6385625889791893</c:v>
                </c:pt>
                <c:pt idx="55">
                  <c:v>-8.6385625889791893</c:v>
                </c:pt>
                <c:pt idx="56">
                  <c:v>-8.6385625889791893</c:v>
                </c:pt>
                <c:pt idx="57">
                  <c:v>-8.6385625889791893</c:v>
                </c:pt>
                <c:pt idx="58">
                  <c:v>-8.6385625889791893</c:v>
                </c:pt>
                <c:pt idx="59">
                  <c:v>-8.6385625889791893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2'!$AG$4:$AG$63</c:f>
              <c:numCache>
                <c:formatCode>0.00</c:formatCode>
                <c:ptCount val="60"/>
                <c:pt idx="0">
                  <c:v>7.2741966178716444</c:v>
                </c:pt>
                <c:pt idx="1">
                  <c:v>7.2741966178716444</c:v>
                </c:pt>
                <c:pt idx="2">
                  <c:v>7.2741966178716444</c:v>
                </c:pt>
                <c:pt idx="3">
                  <c:v>7.2741966178716444</c:v>
                </c:pt>
                <c:pt idx="4">
                  <c:v>7.2741966178716444</c:v>
                </c:pt>
                <c:pt idx="5">
                  <c:v>7.2741966178716444</c:v>
                </c:pt>
                <c:pt idx="6">
                  <c:v>7.2741966178716444</c:v>
                </c:pt>
                <c:pt idx="7">
                  <c:v>7.2741966178716444</c:v>
                </c:pt>
                <c:pt idx="8">
                  <c:v>7.2741966178716444</c:v>
                </c:pt>
                <c:pt idx="9">
                  <c:v>7.2741966178716444</c:v>
                </c:pt>
                <c:pt idx="10">
                  <c:v>7.2741966178716444</c:v>
                </c:pt>
                <c:pt idx="11">
                  <c:v>7.2741966178716444</c:v>
                </c:pt>
                <c:pt idx="12">
                  <c:v>7.2741966178716444</c:v>
                </c:pt>
                <c:pt idx="13">
                  <c:v>7.2741966178716444</c:v>
                </c:pt>
                <c:pt idx="14">
                  <c:v>7.2741966178716444</c:v>
                </c:pt>
                <c:pt idx="15">
                  <c:v>7.2741966178716444</c:v>
                </c:pt>
                <c:pt idx="16">
                  <c:v>7.2741966178716444</c:v>
                </c:pt>
                <c:pt idx="17">
                  <c:v>7.2741966178716444</c:v>
                </c:pt>
                <c:pt idx="18">
                  <c:v>7.2741966178716444</c:v>
                </c:pt>
                <c:pt idx="19">
                  <c:v>7.2741966178716444</c:v>
                </c:pt>
                <c:pt idx="20">
                  <c:v>7.2741966178716444</c:v>
                </c:pt>
                <c:pt idx="21">
                  <c:v>7.2741966178716444</c:v>
                </c:pt>
                <c:pt idx="22">
                  <c:v>7.2741966178716444</c:v>
                </c:pt>
                <c:pt idx="23">
                  <c:v>7.2741966178716444</c:v>
                </c:pt>
                <c:pt idx="24">
                  <c:v>7.2741966178716444</c:v>
                </c:pt>
                <c:pt idx="25">
                  <c:v>7.2741966178716444</c:v>
                </c:pt>
                <c:pt idx="26">
                  <c:v>7.2741966178716444</c:v>
                </c:pt>
                <c:pt idx="27">
                  <c:v>7.2741966178716444</c:v>
                </c:pt>
                <c:pt idx="28">
                  <c:v>7.2741966178716444</c:v>
                </c:pt>
                <c:pt idx="29">
                  <c:v>7.2741966178716444</c:v>
                </c:pt>
                <c:pt idx="30">
                  <c:v>7.2741966178716444</c:v>
                </c:pt>
                <c:pt idx="31">
                  <c:v>7.2741966178716444</c:v>
                </c:pt>
                <c:pt idx="32">
                  <c:v>7.2741966178716444</c:v>
                </c:pt>
                <c:pt idx="33">
                  <c:v>7.2741966178716444</c:v>
                </c:pt>
                <c:pt idx="34">
                  <c:v>7.2741966178716444</c:v>
                </c:pt>
                <c:pt idx="35">
                  <c:v>7.2741966178716444</c:v>
                </c:pt>
                <c:pt idx="36">
                  <c:v>7.2741966178716444</c:v>
                </c:pt>
                <c:pt idx="37">
                  <c:v>7.2741966178716444</c:v>
                </c:pt>
                <c:pt idx="38">
                  <c:v>7.2741966178716444</c:v>
                </c:pt>
                <c:pt idx="39">
                  <c:v>7.2741966178716444</c:v>
                </c:pt>
                <c:pt idx="40">
                  <c:v>7.2741966178716444</c:v>
                </c:pt>
                <c:pt idx="41">
                  <c:v>7.2741966178716444</c:v>
                </c:pt>
                <c:pt idx="42">
                  <c:v>7.2741966178716444</c:v>
                </c:pt>
                <c:pt idx="43">
                  <c:v>7.2741966178716444</c:v>
                </c:pt>
                <c:pt idx="44">
                  <c:v>7.2741966178716444</c:v>
                </c:pt>
                <c:pt idx="45">
                  <c:v>7.2741966178716444</c:v>
                </c:pt>
                <c:pt idx="46">
                  <c:v>7.2741966178716444</c:v>
                </c:pt>
                <c:pt idx="47">
                  <c:v>7.2741966178716444</c:v>
                </c:pt>
                <c:pt idx="48">
                  <c:v>7.2741966178716444</c:v>
                </c:pt>
                <c:pt idx="49">
                  <c:v>7.2741966178716444</c:v>
                </c:pt>
                <c:pt idx="50">
                  <c:v>7.2741966178716444</c:v>
                </c:pt>
                <c:pt idx="51">
                  <c:v>7.2741966178716444</c:v>
                </c:pt>
                <c:pt idx="52">
                  <c:v>7.2741966178716444</c:v>
                </c:pt>
                <c:pt idx="53">
                  <c:v>7.2741966178716444</c:v>
                </c:pt>
                <c:pt idx="54">
                  <c:v>7.2741966178716444</c:v>
                </c:pt>
                <c:pt idx="55">
                  <c:v>7.2741966178716444</c:v>
                </c:pt>
                <c:pt idx="56">
                  <c:v>7.2741966178716444</c:v>
                </c:pt>
                <c:pt idx="57">
                  <c:v>7.2741966178716444</c:v>
                </c:pt>
                <c:pt idx="58">
                  <c:v>7.2741966178716444</c:v>
                </c:pt>
                <c:pt idx="59">
                  <c:v>7.2741966178716444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97960"/>
        <c:axId val="250098352"/>
      </c:lineChart>
      <c:catAx>
        <c:axId val="25009796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98352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50098352"/>
        <c:scaling>
          <c:orientation val="minMax"/>
          <c:max val="2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9796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9430604982206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Sediment Mass Percent Difference Results
Class 2 Target Sediment Mass = 500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2'!$U$4:$U$63</c:f>
              <c:numCache>
                <c:formatCode>0.00</c:formatCode>
                <c:ptCount val="60"/>
                <c:pt idx="0">
                  <c:v>-1.6966765922580382</c:v>
                </c:pt>
                <c:pt idx="1">
                  <c:v>-2.3566331527713968</c:v>
                </c:pt>
                <c:pt idx="2">
                  <c:v>-1.5692153923038417</c:v>
                </c:pt>
                <c:pt idx="3">
                  <c:v>-1.1985033714159936</c:v>
                </c:pt>
                <c:pt idx="4">
                  <c:v>-0.88431835460766572</c:v>
                </c:pt>
                <c:pt idx="5">
                  <c:v>-1.0463557609587286</c:v>
                </c:pt>
                <c:pt idx="6">
                  <c:v>-6.8991023770016673</c:v>
                </c:pt>
                <c:pt idx="7">
                  <c:v>-8.5164670359335144</c:v>
                </c:pt>
                <c:pt idx="8">
                  <c:v>-4.5104510451045137</c:v>
                </c:pt>
                <c:pt idx="9">
                  <c:v>-2.395616701327786</c:v>
                </c:pt>
                <c:pt idx="10">
                  <c:v>-1.207420438189678</c:v>
                </c:pt>
                <c:pt idx="11">
                  <c:v>-1.5449803129934163</c:v>
                </c:pt>
                <c:pt idx="12">
                  <c:v>-1.2985453890633947</c:v>
                </c:pt>
                <c:pt idx="13">
                  <c:v>-1.5967545314654563</c:v>
                </c:pt>
                <c:pt idx="14">
                  <c:v>-6.9367513847507558</c:v>
                </c:pt>
                <c:pt idx="15">
                  <c:v>-1.5481857822938692</c:v>
                </c:pt>
                <c:pt idx="16">
                  <c:v>-2.3093072078376498</c:v>
                </c:pt>
                <c:pt idx="17">
                  <c:v>-2.5639999199375487</c:v>
                </c:pt>
                <c:pt idx="18">
                  <c:v>-1.7948256197851078</c:v>
                </c:pt>
                <c:pt idx="19">
                  <c:v>-2.3649121404154214</c:v>
                </c:pt>
                <c:pt idx="20">
                  <c:v>0.12595717456065325</c:v>
                </c:pt>
                <c:pt idx="21">
                  <c:v>-2.4575424575424423</c:v>
                </c:pt>
                <c:pt idx="22">
                  <c:v>-2.4175824175824285</c:v>
                </c:pt>
                <c:pt idx="23">
                  <c:v>-0.82181919977603879</c:v>
                </c:pt>
                <c:pt idx="24">
                  <c:v>-1.2909036325427712</c:v>
                </c:pt>
                <c:pt idx="25">
                  <c:v>-1.2402480496099186</c:v>
                </c:pt>
                <c:pt idx="26">
                  <c:v>-1.6203472458092758</c:v>
                </c:pt>
                <c:pt idx="27">
                  <c:v>0.19795644958110148</c:v>
                </c:pt>
                <c:pt idx="28">
                  <c:v>1.1903571071321417</c:v>
                </c:pt>
                <c:pt idx="29">
                  <c:v>-0.40008001600320098</c:v>
                </c:pt>
                <c:pt idx="30">
                  <c:v>-2.91145812532449</c:v>
                </c:pt>
                <c:pt idx="31">
                  <c:v>-2.9646362673170255</c:v>
                </c:pt>
                <c:pt idx="32">
                  <c:v>-1.8080111876935485</c:v>
                </c:pt>
                <c:pt idx="33">
                  <c:v>-2.0749544790603656</c:v>
                </c:pt>
                <c:pt idx="34">
                  <c:v>-3.0864321004940689</c:v>
                </c:pt>
                <c:pt idx="35">
                  <c:v>-2.6851684988286135</c:v>
                </c:pt>
                <c:pt idx="36">
                  <c:v>-2.8016466168418486</c:v>
                </c:pt>
                <c:pt idx="37">
                  <c:v>-2.6884512443574424</c:v>
                </c:pt>
                <c:pt idx="38">
                  <c:v>-4.4677661169415259</c:v>
                </c:pt>
                <c:pt idx="39">
                  <c:v>-16.401544710566867</c:v>
                </c:pt>
                <c:pt idx="40">
                  <c:v>-15.423383064677418</c:v>
                </c:pt>
                <c:pt idx="41">
                  <c:v>-10.662190784478282</c:v>
                </c:pt>
                <c:pt idx="42">
                  <c:v>-1.9917926133520196</c:v>
                </c:pt>
                <c:pt idx="43">
                  <c:v>-1.399440223910426</c:v>
                </c:pt>
                <c:pt idx="44">
                  <c:v>-1.3135533918467761</c:v>
                </c:pt>
                <c:pt idx="45">
                  <c:v>-1.8714011516314848</c:v>
                </c:pt>
                <c:pt idx="46">
                  <c:v>-1.7361875963714302</c:v>
                </c:pt>
                <c:pt idx="47">
                  <c:v>-1.8827950111928333</c:v>
                </c:pt>
                <c:pt idx="48">
                  <c:v>-5.0460552663195726</c:v>
                </c:pt>
                <c:pt idx="49">
                  <c:v>-4.8162382896949367</c:v>
                </c:pt>
                <c:pt idx="50">
                  <c:v>-5.5433259955973586</c:v>
                </c:pt>
                <c:pt idx="51">
                  <c:v>0.72345017786481403</c:v>
                </c:pt>
                <c:pt idx="52">
                  <c:v>1.4991005396762067</c:v>
                </c:pt>
                <c:pt idx="53">
                  <c:v>1.0908219123346825</c:v>
                </c:pt>
                <c:pt idx="54">
                  <c:v>-1.8764503480835402</c:v>
                </c:pt>
                <c:pt idx="55">
                  <c:v>-2.9603291918021544</c:v>
                </c:pt>
                <c:pt idx="56">
                  <c:v>-3.0385523840025677</c:v>
                </c:pt>
                <c:pt idx="57">
                  <c:v>-1.9211930988984531</c:v>
                </c:pt>
                <c:pt idx="58">
                  <c:v>-1.8655149661088017</c:v>
                </c:pt>
                <c:pt idx="59">
                  <c:v>-1.6875274923021557</c:v>
                </c:pt>
              </c:numCache>
            </c:numRef>
          </c:val>
          <c:smooth val="0"/>
        </c:ser>
        <c:ser>
          <c:idx val="1"/>
          <c:order val="1"/>
          <c:tx>
            <c:v>Median (-1.88%)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6"/>
            <c:bubble3D val="0"/>
          </c:dPt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2'!$AH$4:$AH$63</c:f>
              <c:numCache>
                <c:formatCode>0.00</c:formatCode>
                <c:ptCount val="60"/>
                <c:pt idx="0">
                  <c:v>-1.8796226796381867</c:v>
                </c:pt>
                <c:pt idx="1">
                  <c:v>-1.8796226796381867</c:v>
                </c:pt>
                <c:pt idx="2">
                  <c:v>-1.8796226796381867</c:v>
                </c:pt>
                <c:pt idx="3">
                  <c:v>-1.8796226796381867</c:v>
                </c:pt>
                <c:pt idx="4">
                  <c:v>-1.8796226796381867</c:v>
                </c:pt>
                <c:pt idx="5">
                  <c:v>-1.8796226796381867</c:v>
                </c:pt>
                <c:pt idx="6">
                  <c:v>-1.8796226796381867</c:v>
                </c:pt>
                <c:pt idx="7">
                  <c:v>-1.8796226796381867</c:v>
                </c:pt>
                <c:pt idx="8">
                  <c:v>-1.8796226796381867</c:v>
                </c:pt>
                <c:pt idx="9">
                  <c:v>-1.8796226796381867</c:v>
                </c:pt>
                <c:pt idx="10">
                  <c:v>-1.8796226796381867</c:v>
                </c:pt>
                <c:pt idx="11">
                  <c:v>-1.8796226796381867</c:v>
                </c:pt>
                <c:pt idx="12">
                  <c:v>-1.8796226796381867</c:v>
                </c:pt>
                <c:pt idx="13">
                  <c:v>-1.8796226796381867</c:v>
                </c:pt>
                <c:pt idx="14">
                  <c:v>-1.8796226796381867</c:v>
                </c:pt>
                <c:pt idx="15">
                  <c:v>-1.8796226796381867</c:v>
                </c:pt>
                <c:pt idx="16">
                  <c:v>-1.8796226796381867</c:v>
                </c:pt>
                <c:pt idx="17">
                  <c:v>-1.8796226796381867</c:v>
                </c:pt>
                <c:pt idx="18">
                  <c:v>-1.8796226796381867</c:v>
                </c:pt>
                <c:pt idx="19">
                  <c:v>-1.8796226796381867</c:v>
                </c:pt>
                <c:pt idx="20">
                  <c:v>-1.8796226796381867</c:v>
                </c:pt>
                <c:pt idx="21">
                  <c:v>-1.8796226796381867</c:v>
                </c:pt>
                <c:pt idx="22">
                  <c:v>-1.8796226796381867</c:v>
                </c:pt>
                <c:pt idx="23">
                  <c:v>-1.8796226796381867</c:v>
                </c:pt>
                <c:pt idx="24">
                  <c:v>-1.8796226796381867</c:v>
                </c:pt>
                <c:pt idx="25">
                  <c:v>-1.8796226796381867</c:v>
                </c:pt>
                <c:pt idx="26">
                  <c:v>-1.8796226796381867</c:v>
                </c:pt>
                <c:pt idx="27">
                  <c:v>-1.8796226796381867</c:v>
                </c:pt>
                <c:pt idx="28">
                  <c:v>-1.8796226796381867</c:v>
                </c:pt>
                <c:pt idx="29">
                  <c:v>-1.8796226796381867</c:v>
                </c:pt>
                <c:pt idx="30">
                  <c:v>-1.8796226796381867</c:v>
                </c:pt>
                <c:pt idx="31">
                  <c:v>-1.8796226796381867</c:v>
                </c:pt>
                <c:pt idx="32">
                  <c:v>-1.8796226796381867</c:v>
                </c:pt>
                <c:pt idx="33">
                  <c:v>-1.8796226796381867</c:v>
                </c:pt>
                <c:pt idx="34">
                  <c:v>-1.8796226796381867</c:v>
                </c:pt>
                <c:pt idx="35">
                  <c:v>-1.8796226796381867</c:v>
                </c:pt>
                <c:pt idx="36">
                  <c:v>-1.8796226796381867</c:v>
                </c:pt>
                <c:pt idx="37">
                  <c:v>-1.8796226796381867</c:v>
                </c:pt>
                <c:pt idx="38">
                  <c:v>-1.8796226796381867</c:v>
                </c:pt>
                <c:pt idx="39">
                  <c:v>-1.8796226796381867</c:v>
                </c:pt>
                <c:pt idx="40">
                  <c:v>-1.8796226796381867</c:v>
                </c:pt>
                <c:pt idx="41">
                  <c:v>-1.8796226796381867</c:v>
                </c:pt>
                <c:pt idx="42">
                  <c:v>-1.8796226796381867</c:v>
                </c:pt>
                <c:pt idx="43">
                  <c:v>-1.8796226796381867</c:v>
                </c:pt>
                <c:pt idx="44">
                  <c:v>-1.8796226796381867</c:v>
                </c:pt>
                <c:pt idx="45">
                  <c:v>-1.8796226796381867</c:v>
                </c:pt>
                <c:pt idx="46">
                  <c:v>-1.8796226796381867</c:v>
                </c:pt>
                <c:pt idx="47">
                  <c:v>-1.8796226796381867</c:v>
                </c:pt>
                <c:pt idx="48">
                  <c:v>-1.8796226796381867</c:v>
                </c:pt>
                <c:pt idx="49">
                  <c:v>-1.8796226796381867</c:v>
                </c:pt>
                <c:pt idx="50">
                  <c:v>-1.8796226796381867</c:v>
                </c:pt>
                <c:pt idx="51">
                  <c:v>-1.8796226796381867</c:v>
                </c:pt>
                <c:pt idx="52">
                  <c:v>-1.8796226796381867</c:v>
                </c:pt>
                <c:pt idx="53">
                  <c:v>-1.8796226796381867</c:v>
                </c:pt>
                <c:pt idx="54">
                  <c:v>-1.8796226796381867</c:v>
                </c:pt>
                <c:pt idx="55">
                  <c:v>-1.8796226796381867</c:v>
                </c:pt>
                <c:pt idx="56">
                  <c:v>-1.8796226796381867</c:v>
                </c:pt>
                <c:pt idx="57">
                  <c:v>-1.8796226796381867</c:v>
                </c:pt>
                <c:pt idx="58">
                  <c:v>-1.8796226796381867</c:v>
                </c:pt>
                <c:pt idx="59">
                  <c:v>-1.8796226796381867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2'!$AI$4:$AI$63</c:f>
              <c:numCache>
                <c:formatCode>0.00</c:formatCode>
                <c:ptCount val="60"/>
                <c:pt idx="0">
                  <c:v>-6.879622679638187</c:v>
                </c:pt>
                <c:pt idx="1">
                  <c:v>-6.879622679638187</c:v>
                </c:pt>
                <c:pt idx="2">
                  <c:v>-6.879622679638187</c:v>
                </c:pt>
                <c:pt idx="3">
                  <c:v>-6.879622679638187</c:v>
                </c:pt>
                <c:pt idx="4">
                  <c:v>-6.879622679638187</c:v>
                </c:pt>
                <c:pt idx="5">
                  <c:v>-6.879622679638187</c:v>
                </c:pt>
                <c:pt idx="6">
                  <c:v>-6.879622679638187</c:v>
                </c:pt>
                <c:pt idx="7">
                  <c:v>-6.879622679638187</c:v>
                </c:pt>
                <c:pt idx="8">
                  <c:v>-6.879622679638187</c:v>
                </c:pt>
                <c:pt idx="9">
                  <c:v>-6.879622679638187</c:v>
                </c:pt>
                <c:pt idx="10">
                  <c:v>-6.879622679638187</c:v>
                </c:pt>
                <c:pt idx="11">
                  <c:v>-6.879622679638187</c:v>
                </c:pt>
                <c:pt idx="12">
                  <c:v>-6.879622679638187</c:v>
                </c:pt>
                <c:pt idx="13">
                  <c:v>-6.879622679638187</c:v>
                </c:pt>
                <c:pt idx="14">
                  <c:v>-6.879622679638187</c:v>
                </c:pt>
                <c:pt idx="15">
                  <c:v>-6.879622679638187</c:v>
                </c:pt>
                <c:pt idx="16">
                  <c:v>-6.879622679638187</c:v>
                </c:pt>
                <c:pt idx="17">
                  <c:v>-6.879622679638187</c:v>
                </c:pt>
                <c:pt idx="18">
                  <c:v>-6.879622679638187</c:v>
                </c:pt>
                <c:pt idx="19">
                  <c:v>-6.879622679638187</c:v>
                </c:pt>
                <c:pt idx="20">
                  <c:v>-6.879622679638187</c:v>
                </c:pt>
                <c:pt idx="21">
                  <c:v>-6.879622679638187</c:v>
                </c:pt>
                <c:pt idx="22">
                  <c:v>-6.879622679638187</c:v>
                </c:pt>
                <c:pt idx="23">
                  <c:v>-6.879622679638187</c:v>
                </c:pt>
                <c:pt idx="24">
                  <c:v>-6.879622679638187</c:v>
                </c:pt>
                <c:pt idx="25">
                  <c:v>-6.879622679638187</c:v>
                </c:pt>
                <c:pt idx="26">
                  <c:v>-6.879622679638187</c:v>
                </c:pt>
                <c:pt idx="27">
                  <c:v>-6.879622679638187</c:v>
                </c:pt>
                <c:pt idx="28">
                  <c:v>-6.879622679638187</c:v>
                </c:pt>
                <c:pt idx="29">
                  <c:v>-6.879622679638187</c:v>
                </c:pt>
                <c:pt idx="30">
                  <c:v>-6.879622679638187</c:v>
                </c:pt>
                <c:pt idx="31">
                  <c:v>-6.879622679638187</c:v>
                </c:pt>
                <c:pt idx="32">
                  <c:v>-6.879622679638187</c:v>
                </c:pt>
                <c:pt idx="33">
                  <c:v>-6.879622679638187</c:v>
                </c:pt>
                <c:pt idx="34">
                  <c:v>-6.879622679638187</c:v>
                </c:pt>
                <c:pt idx="35">
                  <c:v>-6.879622679638187</c:v>
                </c:pt>
                <c:pt idx="36">
                  <c:v>-6.879622679638187</c:v>
                </c:pt>
                <c:pt idx="37">
                  <c:v>-6.879622679638187</c:v>
                </c:pt>
                <c:pt idx="38">
                  <c:v>-6.879622679638187</c:v>
                </c:pt>
                <c:pt idx="39">
                  <c:v>-6.879622679638187</c:v>
                </c:pt>
                <c:pt idx="40">
                  <c:v>-6.879622679638187</c:v>
                </c:pt>
                <c:pt idx="41">
                  <c:v>-6.879622679638187</c:v>
                </c:pt>
                <c:pt idx="42">
                  <c:v>-6.879622679638187</c:v>
                </c:pt>
                <c:pt idx="43">
                  <c:v>-6.879622679638187</c:v>
                </c:pt>
                <c:pt idx="44">
                  <c:v>-6.879622679638187</c:v>
                </c:pt>
                <c:pt idx="45">
                  <c:v>-6.879622679638187</c:v>
                </c:pt>
                <c:pt idx="46">
                  <c:v>-6.879622679638187</c:v>
                </c:pt>
                <c:pt idx="47">
                  <c:v>-6.879622679638187</c:v>
                </c:pt>
                <c:pt idx="48">
                  <c:v>-6.879622679638187</c:v>
                </c:pt>
                <c:pt idx="49">
                  <c:v>-6.879622679638187</c:v>
                </c:pt>
                <c:pt idx="50">
                  <c:v>-6.879622679638187</c:v>
                </c:pt>
                <c:pt idx="51">
                  <c:v>-6.879622679638187</c:v>
                </c:pt>
                <c:pt idx="52">
                  <c:v>-6.879622679638187</c:v>
                </c:pt>
                <c:pt idx="53">
                  <c:v>-6.879622679638187</c:v>
                </c:pt>
                <c:pt idx="54">
                  <c:v>-6.879622679638187</c:v>
                </c:pt>
                <c:pt idx="55">
                  <c:v>-6.879622679638187</c:v>
                </c:pt>
                <c:pt idx="56">
                  <c:v>-6.879622679638187</c:v>
                </c:pt>
                <c:pt idx="57">
                  <c:v>-6.879622679638187</c:v>
                </c:pt>
                <c:pt idx="58">
                  <c:v>-6.879622679638187</c:v>
                </c:pt>
                <c:pt idx="59">
                  <c:v>-6.879622679638187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2'!$AJ$4:$AJ$63</c:f>
              <c:numCache>
                <c:formatCode>0.00</c:formatCode>
                <c:ptCount val="60"/>
                <c:pt idx="0">
                  <c:v>3.120377320361813</c:v>
                </c:pt>
                <c:pt idx="1">
                  <c:v>3.120377320361813</c:v>
                </c:pt>
                <c:pt idx="2">
                  <c:v>3.120377320361813</c:v>
                </c:pt>
                <c:pt idx="3">
                  <c:v>3.120377320361813</c:v>
                </c:pt>
                <c:pt idx="4">
                  <c:v>3.120377320361813</c:v>
                </c:pt>
                <c:pt idx="5">
                  <c:v>3.120377320361813</c:v>
                </c:pt>
                <c:pt idx="6">
                  <c:v>3.120377320361813</c:v>
                </c:pt>
                <c:pt idx="7">
                  <c:v>3.120377320361813</c:v>
                </c:pt>
                <c:pt idx="8">
                  <c:v>3.120377320361813</c:v>
                </c:pt>
                <c:pt idx="9">
                  <c:v>3.120377320361813</c:v>
                </c:pt>
                <c:pt idx="10">
                  <c:v>3.120377320361813</c:v>
                </c:pt>
                <c:pt idx="11">
                  <c:v>3.120377320361813</c:v>
                </c:pt>
                <c:pt idx="12">
                  <c:v>3.120377320361813</c:v>
                </c:pt>
                <c:pt idx="13">
                  <c:v>3.120377320361813</c:v>
                </c:pt>
                <c:pt idx="14">
                  <c:v>3.120377320361813</c:v>
                </c:pt>
                <c:pt idx="15">
                  <c:v>3.120377320361813</c:v>
                </c:pt>
                <c:pt idx="16">
                  <c:v>3.120377320361813</c:v>
                </c:pt>
                <c:pt idx="17">
                  <c:v>3.120377320361813</c:v>
                </c:pt>
                <c:pt idx="18">
                  <c:v>3.120377320361813</c:v>
                </c:pt>
                <c:pt idx="19">
                  <c:v>3.120377320361813</c:v>
                </c:pt>
                <c:pt idx="20">
                  <c:v>3.120377320361813</c:v>
                </c:pt>
                <c:pt idx="21">
                  <c:v>3.120377320361813</c:v>
                </c:pt>
                <c:pt idx="22">
                  <c:v>3.120377320361813</c:v>
                </c:pt>
                <c:pt idx="23">
                  <c:v>3.120377320361813</c:v>
                </c:pt>
                <c:pt idx="24">
                  <c:v>3.120377320361813</c:v>
                </c:pt>
                <c:pt idx="25">
                  <c:v>3.120377320361813</c:v>
                </c:pt>
                <c:pt idx="26">
                  <c:v>3.120377320361813</c:v>
                </c:pt>
                <c:pt idx="27">
                  <c:v>3.120377320361813</c:v>
                </c:pt>
                <c:pt idx="28">
                  <c:v>3.120377320361813</c:v>
                </c:pt>
                <c:pt idx="29">
                  <c:v>3.120377320361813</c:v>
                </c:pt>
                <c:pt idx="30">
                  <c:v>3.120377320361813</c:v>
                </c:pt>
                <c:pt idx="31">
                  <c:v>3.120377320361813</c:v>
                </c:pt>
                <c:pt idx="32">
                  <c:v>3.120377320361813</c:v>
                </c:pt>
                <c:pt idx="33">
                  <c:v>3.120377320361813</c:v>
                </c:pt>
                <c:pt idx="34">
                  <c:v>3.120377320361813</c:v>
                </c:pt>
                <c:pt idx="35">
                  <c:v>3.120377320361813</c:v>
                </c:pt>
                <c:pt idx="36">
                  <c:v>3.120377320361813</c:v>
                </c:pt>
                <c:pt idx="37">
                  <c:v>3.120377320361813</c:v>
                </c:pt>
                <c:pt idx="38">
                  <c:v>3.120377320361813</c:v>
                </c:pt>
                <c:pt idx="39">
                  <c:v>3.120377320361813</c:v>
                </c:pt>
                <c:pt idx="40">
                  <c:v>3.120377320361813</c:v>
                </c:pt>
                <c:pt idx="41">
                  <c:v>3.120377320361813</c:v>
                </c:pt>
                <c:pt idx="42">
                  <c:v>3.120377320361813</c:v>
                </c:pt>
                <c:pt idx="43">
                  <c:v>3.120377320361813</c:v>
                </c:pt>
                <c:pt idx="44">
                  <c:v>3.120377320361813</c:v>
                </c:pt>
                <c:pt idx="45">
                  <c:v>3.120377320361813</c:v>
                </c:pt>
                <c:pt idx="46">
                  <c:v>3.120377320361813</c:v>
                </c:pt>
                <c:pt idx="47">
                  <c:v>3.120377320361813</c:v>
                </c:pt>
                <c:pt idx="48">
                  <c:v>3.120377320361813</c:v>
                </c:pt>
                <c:pt idx="49">
                  <c:v>3.120377320361813</c:v>
                </c:pt>
                <c:pt idx="50">
                  <c:v>3.120377320361813</c:v>
                </c:pt>
                <c:pt idx="51">
                  <c:v>3.120377320361813</c:v>
                </c:pt>
                <c:pt idx="52">
                  <c:v>3.120377320361813</c:v>
                </c:pt>
                <c:pt idx="53">
                  <c:v>3.120377320361813</c:v>
                </c:pt>
                <c:pt idx="54">
                  <c:v>3.120377320361813</c:v>
                </c:pt>
                <c:pt idx="55">
                  <c:v>3.120377320361813</c:v>
                </c:pt>
                <c:pt idx="56">
                  <c:v>3.120377320361813</c:v>
                </c:pt>
                <c:pt idx="57">
                  <c:v>3.120377320361813</c:v>
                </c:pt>
                <c:pt idx="58">
                  <c:v>3.120377320361813</c:v>
                </c:pt>
                <c:pt idx="59">
                  <c:v>3.120377320361813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2'!$AK$4:$AK$63</c:f>
              <c:numCache>
                <c:formatCode>0.00</c:formatCode>
                <c:ptCount val="60"/>
                <c:pt idx="0">
                  <c:v>-5.4686690120169308</c:v>
                </c:pt>
                <c:pt idx="1">
                  <c:v>-5.4686690120169308</c:v>
                </c:pt>
                <c:pt idx="2">
                  <c:v>-5.4686690120169308</c:v>
                </c:pt>
                <c:pt idx="3">
                  <c:v>-5.4686690120169308</c:v>
                </c:pt>
                <c:pt idx="4">
                  <c:v>-5.4686690120169308</c:v>
                </c:pt>
                <c:pt idx="5">
                  <c:v>-5.4686690120169308</c:v>
                </c:pt>
                <c:pt idx="6">
                  <c:v>-5.4686690120169308</c:v>
                </c:pt>
                <c:pt idx="7">
                  <c:v>-5.4686690120169308</c:v>
                </c:pt>
                <c:pt idx="8">
                  <c:v>-5.4686690120169308</c:v>
                </c:pt>
                <c:pt idx="9">
                  <c:v>-5.4686690120169308</c:v>
                </c:pt>
                <c:pt idx="10">
                  <c:v>-5.4686690120169308</c:v>
                </c:pt>
                <c:pt idx="11">
                  <c:v>-5.4686690120169308</c:v>
                </c:pt>
                <c:pt idx="12">
                  <c:v>-5.4686690120169308</c:v>
                </c:pt>
                <c:pt idx="13">
                  <c:v>-5.4686690120169308</c:v>
                </c:pt>
                <c:pt idx="14">
                  <c:v>-5.4686690120169308</c:v>
                </c:pt>
                <c:pt idx="15">
                  <c:v>-5.4686690120169308</c:v>
                </c:pt>
                <c:pt idx="16">
                  <c:v>-5.4686690120169308</c:v>
                </c:pt>
                <c:pt idx="17">
                  <c:v>-5.4686690120169308</c:v>
                </c:pt>
                <c:pt idx="18">
                  <c:v>-5.4686690120169308</c:v>
                </c:pt>
                <c:pt idx="19">
                  <c:v>-5.4686690120169308</c:v>
                </c:pt>
                <c:pt idx="20">
                  <c:v>-5.4686690120169308</c:v>
                </c:pt>
                <c:pt idx="21">
                  <c:v>-5.4686690120169308</c:v>
                </c:pt>
                <c:pt idx="22">
                  <c:v>-5.4686690120169308</c:v>
                </c:pt>
                <c:pt idx="23">
                  <c:v>-5.4686690120169308</c:v>
                </c:pt>
                <c:pt idx="24">
                  <c:v>-5.4686690120169308</c:v>
                </c:pt>
                <c:pt idx="25">
                  <c:v>-5.4686690120169308</c:v>
                </c:pt>
                <c:pt idx="26">
                  <c:v>-5.4686690120169308</c:v>
                </c:pt>
                <c:pt idx="27">
                  <c:v>-5.4686690120169308</c:v>
                </c:pt>
                <c:pt idx="28">
                  <c:v>-5.4686690120169308</c:v>
                </c:pt>
                <c:pt idx="29">
                  <c:v>-5.4686690120169308</c:v>
                </c:pt>
                <c:pt idx="30">
                  <c:v>-5.4686690120169308</c:v>
                </c:pt>
                <c:pt idx="31">
                  <c:v>-5.4686690120169308</c:v>
                </c:pt>
                <c:pt idx="32">
                  <c:v>-5.4686690120169308</c:v>
                </c:pt>
                <c:pt idx="33">
                  <c:v>-5.4686690120169308</c:v>
                </c:pt>
                <c:pt idx="34">
                  <c:v>-5.4686690120169308</c:v>
                </c:pt>
                <c:pt idx="35">
                  <c:v>-5.4686690120169308</c:v>
                </c:pt>
                <c:pt idx="36">
                  <c:v>-5.4686690120169308</c:v>
                </c:pt>
                <c:pt idx="37">
                  <c:v>-5.4686690120169308</c:v>
                </c:pt>
                <c:pt idx="38">
                  <c:v>-5.4686690120169308</c:v>
                </c:pt>
                <c:pt idx="39">
                  <c:v>-5.4686690120169308</c:v>
                </c:pt>
                <c:pt idx="40">
                  <c:v>-5.4686690120169308</c:v>
                </c:pt>
                <c:pt idx="41">
                  <c:v>-5.4686690120169308</c:v>
                </c:pt>
                <c:pt idx="42">
                  <c:v>-5.4686690120169308</c:v>
                </c:pt>
                <c:pt idx="43">
                  <c:v>-5.4686690120169308</c:v>
                </c:pt>
                <c:pt idx="44">
                  <c:v>-5.4686690120169308</c:v>
                </c:pt>
                <c:pt idx="45">
                  <c:v>-5.4686690120169308</c:v>
                </c:pt>
                <c:pt idx="46">
                  <c:v>-5.4686690120169308</c:v>
                </c:pt>
                <c:pt idx="47">
                  <c:v>-5.4686690120169308</c:v>
                </c:pt>
                <c:pt idx="48">
                  <c:v>-5.4686690120169308</c:v>
                </c:pt>
                <c:pt idx="49">
                  <c:v>-5.4686690120169308</c:v>
                </c:pt>
                <c:pt idx="50">
                  <c:v>-5.4686690120169308</c:v>
                </c:pt>
                <c:pt idx="51">
                  <c:v>-5.4686690120169308</c:v>
                </c:pt>
                <c:pt idx="52">
                  <c:v>-5.4686690120169308</c:v>
                </c:pt>
                <c:pt idx="53">
                  <c:v>-5.4686690120169308</c:v>
                </c:pt>
                <c:pt idx="54">
                  <c:v>-5.4686690120169308</c:v>
                </c:pt>
                <c:pt idx="55">
                  <c:v>-5.4686690120169308</c:v>
                </c:pt>
                <c:pt idx="56">
                  <c:v>-5.4686690120169308</c:v>
                </c:pt>
                <c:pt idx="57">
                  <c:v>-5.4686690120169308</c:v>
                </c:pt>
                <c:pt idx="58">
                  <c:v>-5.4686690120169308</c:v>
                </c:pt>
                <c:pt idx="59">
                  <c:v>-5.4686690120169308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2'!$AL$4:$AL$63</c:f>
              <c:numCache>
                <c:formatCode>0.00</c:formatCode>
                <c:ptCount val="60"/>
                <c:pt idx="0">
                  <c:v>1.7094236527405571</c:v>
                </c:pt>
                <c:pt idx="1">
                  <c:v>1.7094236527405571</c:v>
                </c:pt>
                <c:pt idx="2">
                  <c:v>1.7094236527405571</c:v>
                </c:pt>
                <c:pt idx="3">
                  <c:v>1.7094236527405571</c:v>
                </c:pt>
                <c:pt idx="4">
                  <c:v>1.7094236527405571</c:v>
                </c:pt>
                <c:pt idx="5">
                  <c:v>1.7094236527405571</c:v>
                </c:pt>
                <c:pt idx="6">
                  <c:v>1.7094236527405571</c:v>
                </c:pt>
                <c:pt idx="7">
                  <c:v>1.7094236527405571</c:v>
                </c:pt>
                <c:pt idx="8">
                  <c:v>1.7094236527405571</c:v>
                </c:pt>
                <c:pt idx="9">
                  <c:v>1.7094236527405571</c:v>
                </c:pt>
                <c:pt idx="10">
                  <c:v>1.7094236527405571</c:v>
                </c:pt>
                <c:pt idx="11">
                  <c:v>1.7094236527405571</c:v>
                </c:pt>
                <c:pt idx="12">
                  <c:v>1.7094236527405571</c:v>
                </c:pt>
                <c:pt idx="13">
                  <c:v>1.7094236527405571</c:v>
                </c:pt>
                <c:pt idx="14">
                  <c:v>1.7094236527405571</c:v>
                </c:pt>
                <c:pt idx="15">
                  <c:v>1.7094236527405571</c:v>
                </c:pt>
                <c:pt idx="16">
                  <c:v>1.7094236527405571</c:v>
                </c:pt>
                <c:pt idx="17">
                  <c:v>1.7094236527405571</c:v>
                </c:pt>
                <c:pt idx="18">
                  <c:v>1.7094236527405571</c:v>
                </c:pt>
                <c:pt idx="19">
                  <c:v>1.7094236527405571</c:v>
                </c:pt>
                <c:pt idx="20">
                  <c:v>1.7094236527405571</c:v>
                </c:pt>
                <c:pt idx="21">
                  <c:v>1.7094236527405571</c:v>
                </c:pt>
                <c:pt idx="22">
                  <c:v>1.7094236527405571</c:v>
                </c:pt>
                <c:pt idx="23">
                  <c:v>1.7094236527405571</c:v>
                </c:pt>
                <c:pt idx="24">
                  <c:v>1.7094236527405571</c:v>
                </c:pt>
                <c:pt idx="25">
                  <c:v>1.7094236527405571</c:v>
                </c:pt>
                <c:pt idx="26">
                  <c:v>1.7094236527405571</c:v>
                </c:pt>
                <c:pt idx="27">
                  <c:v>1.7094236527405571</c:v>
                </c:pt>
                <c:pt idx="28">
                  <c:v>1.7094236527405571</c:v>
                </c:pt>
                <c:pt idx="29">
                  <c:v>1.7094236527405571</c:v>
                </c:pt>
                <c:pt idx="30">
                  <c:v>1.7094236527405571</c:v>
                </c:pt>
                <c:pt idx="31">
                  <c:v>1.7094236527405571</c:v>
                </c:pt>
                <c:pt idx="32">
                  <c:v>1.7094236527405571</c:v>
                </c:pt>
                <c:pt idx="33">
                  <c:v>1.7094236527405571</c:v>
                </c:pt>
                <c:pt idx="34">
                  <c:v>1.7094236527405571</c:v>
                </c:pt>
                <c:pt idx="35">
                  <c:v>1.7094236527405571</c:v>
                </c:pt>
                <c:pt idx="36">
                  <c:v>1.7094236527405571</c:v>
                </c:pt>
                <c:pt idx="37">
                  <c:v>1.7094236527405571</c:v>
                </c:pt>
                <c:pt idx="38">
                  <c:v>1.7094236527405571</c:v>
                </c:pt>
                <c:pt idx="39">
                  <c:v>1.7094236527405571</c:v>
                </c:pt>
                <c:pt idx="40">
                  <c:v>1.7094236527405571</c:v>
                </c:pt>
                <c:pt idx="41">
                  <c:v>1.7094236527405571</c:v>
                </c:pt>
                <c:pt idx="42">
                  <c:v>1.7094236527405571</c:v>
                </c:pt>
                <c:pt idx="43">
                  <c:v>1.7094236527405571</c:v>
                </c:pt>
                <c:pt idx="44">
                  <c:v>1.7094236527405571</c:v>
                </c:pt>
                <c:pt idx="45">
                  <c:v>1.7094236527405571</c:v>
                </c:pt>
                <c:pt idx="46">
                  <c:v>1.7094236527405571</c:v>
                </c:pt>
                <c:pt idx="47">
                  <c:v>1.7094236527405571</c:v>
                </c:pt>
                <c:pt idx="48">
                  <c:v>1.7094236527405571</c:v>
                </c:pt>
                <c:pt idx="49">
                  <c:v>1.7094236527405571</c:v>
                </c:pt>
                <c:pt idx="50">
                  <c:v>1.7094236527405571</c:v>
                </c:pt>
                <c:pt idx="51">
                  <c:v>1.7094236527405571</c:v>
                </c:pt>
                <c:pt idx="52">
                  <c:v>1.7094236527405571</c:v>
                </c:pt>
                <c:pt idx="53">
                  <c:v>1.7094236527405571</c:v>
                </c:pt>
                <c:pt idx="54">
                  <c:v>1.7094236527405571</c:v>
                </c:pt>
                <c:pt idx="55">
                  <c:v>1.7094236527405571</c:v>
                </c:pt>
                <c:pt idx="56">
                  <c:v>1.7094236527405571</c:v>
                </c:pt>
                <c:pt idx="57">
                  <c:v>1.7094236527405571</c:v>
                </c:pt>
                <c:pt idx="58">
                  <c:v>1.7094236527405571</c:v>
                </c:pt>
                <c:pt idx="59">
                  <c:v>1.7094236527405571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98744"/>
        <c:axId val="250099528"/>
      </c:lineChart>
      <c:catAx>
        <c:axId val="2500987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99528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50099528"/>
        <c:scaling>
          <c:orientation val="minMax"/>
          <c:max val="15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98744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Suspended Sediment Concentration Percent Difference Results
Class 2 Target SSC = 1111 mg/L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23202873885671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2'!$V$4:$V$63</c:f>
              <c:numCache>
                <c:formatCode>0.00</c:formatCode>
                <c:ptCount val="60"/>
                <c:pt idx="0">
                  <c:v>-1.7454533168381234</c:v>
                </c:pt>
                <c:pt idx="1">
                  <c:v>-2.3874321483291263</c:v>
                </c:pt>
                <c:pt idx="2">
                  <c:v>-1.6003052716839425</c:v>
                </c:pt>
                <c:pt idx="3">
                  <c:v>-1.1308640295757006</c:v>
                </c:pt>
                <c:pt idx="4">
                  <c:v>-0.84436836461674858</c:v>
                </c:pt>
                <c:pt idx="5">
                  <c:v>-1.005018513467252</c:v>
                </c:pt>
                <c:pt idx="6">
                  <c:v>-7.003039048610507</c:v>
                </c:pt>
                <c:pt idx="7">
                  <c:v>-8.7287481329756869</c:v>
                </c:pt>
                <c:pt idx="8">
                  <c:v>-4.3348478300914897</c:v>
                </c:pt>
                <c:pt idx="9">
                  <c:v>-2.351783105774583</c:v>
                </c:pt>
                <c:pt idx="10">
                  <c:v>-1.1514628136952663</c:v>
                </c:pt>
                <c:pt idx="11">
                  <c:v>-1.5046656169134955</c:v>
                </c:pt>
                <c:pt idx="12">
                  <c:v>-1.2633996945549784</c:v>
                </c:pt>
                <c:pt idx="13">
                  <c:v>-1.5853057689530194</c:v>
                </c:pt>
                <c:pt idx="14">
                  <c:v>-6.8559307167309997</c:v>
                </c:pt>
                <c:pt idx="15">
                  <c:v>-1.5185200125279039</c:v>
                </c:pt>
                <c:pt idx="16">
                  <c:v>-2.2935424572304348</c:v>
                </c:pt>
                <c:pt idx="17">
                  <c:v>-2.605577024286013</c:v>
                </c:pt>
                <c:pt idx="18">
                  <c:v>-1.7538174353054579</c:v>
                </c:pt>
                <c:pt idx="19">
                  <c:v>-1.9793984114172245</c:v>
                </c:pt>
                <c:pt idx="20">
                  <c:v>0.18062758979483953</c:v>
                </c:pt>
                <c:pt idx="21">
                  <c:v>-2.4098089669498659</c:v>
                </c:pt>
                <c:pt idx="22">
                  <c:v>-2.4168149862714592</c:v>
                </c:pt>
                <c:pt idx="23">
                  <c:v>-0.81500058779795204</c:v>
                </c:pt>
                <c:pt idx="24">
                  <c:v>-1.2413098608039386</c:v>
                </c:pt>
                <c:pt idx="25">
                  <c:v>-1.1980415471675578</c:v>
                </c:pt>
                <c:pt idx="26">
                  <c:v>-1.5429849001873337</c:v>
                </c:pt>
                <c:pt idx="27">
                  <c:v>8.103269270050048E-2</c:v>
                </c:pt>
                <c:pt idx="28">
                  <c:v>1.0514642693661245</c:v>
                </c:pt>
                <c:pt idx="29">
                  <c:v>-0.54810956214034168</c:v>
                </c:pt>
                <c:pt idx="30">
                  <c:v>-3.0015197481435156</c:v>
                </c:pt>
                <c:pt idx="31">
                  <c:v>-3.0245169723502521</c:v>
                </c:pt>
                <c:pt idx="32">
                  <c:v>-1.8848402923399195</c:v>
                </c:pt>
                <c:pt idx="33">
                  <c:v>-2.0761573130438991</c:v>
                </c:pt>
                <c:pt idx="34">
                  <c:v>-3.0886839211097445</c:v>
                </c:pt>
                <c:pt idx="35">
                  <c:v>-2.6656518820344375</c:v>
                </c:pt>
                <c:pt idx="36">
                  <c:v>-3.8394058306755809</c:v>
                </c:pt>
                <c:pt idx="37">
                  <c:v>-3.7453783992490322</c:v>
                </c:pt>
                <c:pt idx="38">
                  <c:v>-5.3822695397709079</c:v>
                </c:pt>
                <c:pt idx="39">
                  <c:v>-16.532535932222121</c:v>
                </c:pt>
                <c:pt idx="40">
                  <c:v>-15.515572738898564</c:v>
                </c:pt>
                <c:pt idx="41">
                  <c:v>-10.765475492078425</c:v>
                </c:pt>
                <c:pt idx="42">
                  <c:v>-2.257854986865703</c:v>
                </c:pt>
                <c:pt idx="43">
                  <c:v>-1.6619679520010651</c:v>
                </c:pt>
                <c:pt idx="44">
                  <c:v>-1.5818778771061521</c:v>
                </c:pt>
                <c:pt idx="45">
                  <c:v>-1.9182101276810262</c:v>
                </c:pt>
                <c:pt idx="46">
                  <c:v>-1.7866450261667661</c:v>
                </c:pt>
                <c:pt idx="47">
                  <c:v>-1.8806667897914631</c:v>
                </c:pt>
                <c:pt idx="48">
                  <c:v>-5.0347323749709769</c:v>
                </c:pt>
                <c:pt idx="49">
                  <c:v>-4.8190293602445822</c:v>
                </c:pt>
                <c:pt idx="50">
                  <c:v>-5.5436731536462531</c:v>
                </c:pt>
                <c:pt idx="51">
                  <c:v>0.49665174584370153</c:v>
                </c:pt>
                <c:pt idx="52">
                  <c:v>1.3834778284514433</c:v>
                </c:pt>
                <c:pt idx="53">
                  <c:v>0.99789923541562575</c:v>
                </c:pt>
                <c:pt idx="54">
                  <c:v>-1.8294439769498592</c:v>
                </c:pt>
                <c:pt idx="55">
                  <c:v>-2.9406617480893589</c:v>
                </c:pt>
                <c:pt idx="56">
                  <c:v>-2.86013038658345</c:v>
                </c:pt>
                <c:pt idx="57">
                  <c:v>-1.9670113270065515</c:v>
                </c:pt>
                <c:pt idx="58">
                  <c:v>-1.9587333207070123</c:v>
                </c:pt>
                <c:pt idx="59">
                  <c:v>-1.7541290307838</c:v>
                </c:pt>
              </c:numCache>
            </c:numRef>
          </c:val>
          <c:smooth val="0"/>
        </c:ser>
        <c:ser>
          <c:idx val="1"/>
          <c:order val="1"/>
          <c:tx>
            <c:v>Median (-1.94%)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6"/>
            <c:bubble3D val="0"/>
          </c:dPt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2'!$AM$4:$AM$63</c:f>
              <c:numCache>
                <c:formatCode>0.00</c:formatCode>
                <c:ptCount val="60"/>
                <c:pt idx="0">
                  <c:v>-1.9384717241940193</c:v>
                </c:pt>
                <c:pt idx="1">
                  <c:v>-1.9384717241940193</c:v>
                </c:pt>
                <c:pt idx="2">
                  <c:v>-1.9384717241940193</c:v>
                </c:pt>
                <c:pt idx="3">
                  <c:v>-1.9384717241940193</c:v>
                </c:pt>
                <c:pt idx="4">
                  <c:v>-1.9384717241940193</c:v>
                </c:pt>
                <c:pt idx="5">
                  <c:v>-1.9384717241940193</c:v>
                </c:pt>
                <c:pt idx="6">
                  <c:v>-1.9384717241940193</c:v>
                </c:pt>
                <c:pt idx="7">
                  <c:v>-1.9384717241940193</c:v>
                </c:pt>
                <c:pt idx="8">
                  <c:v>-1.9384717241940193</c:v>
                </c:pt>
                <c:pt idx="9">
                  <c:v>-1.9384717241940193</c:v>
                </c:pt>
                <c:pt idx="10">
                  <c:v>-1.9384717241940193</c:v>
                </c:pt>
                <c:pt idx="11">
                  <c:v>-1.9384717241940193</c:v>
                </c:pt>
                <c:pt idx="12">
                  <c:v>-1.9384717241940193</c:v>
                </c:pt>
                <c:pt idx="13">
                  <c:v>-1.9384717241940193</c:v>
                </c:pt>
                <c:pt idx="14">
                  <c:v>-1.9384717241940193</c:v>
                </c:pt>
                <c:pt idx="15">
                  <c:v>-1.9384717241940193</c:v>
                </c:pt>
                <c:pt idx="16">
                  <c:v>-1.9384717241940193</c:v>
                </c:pt>
                <c:pt idx="17">
                  <c:v>-1.9384717241940193</c:v>
                </c:pt>
                <c:pt idx="18">
                  <c:v>-1.9384717241940193</c:v>
                </c:pt>
                <c:pt idx="19">
                  <c:v>-1.9384717241940193</c:v>
                </c:pt>
                <c:pt idx="20">
                  <c:v>-1.9384717241940193</c:v>
                </c:pt>
                <c:pt idx="21">
                  <c:v>-1.9384717241940193</c:v>
                </c:pt>
                <c:pt idx="22">
                  <c:v>-1.9384717241940193</c:v>
                </c:pt>
                <c:pt idx="23">
                  <c:v>-1.9384717241940193</c:v>
                </c:pt>
                <c:pt idx="24">
                  <c:v>-1.9384717241940193</c:v>
                </c:pt>
                <c:pt idx="25">
                  <c:v>-1.9384717241940193</c:v>
                </c:pt>
                <c:pt idx="26">
                  <c:v>-1.9384717241940193</c:v>
                </c:pt>
                <c:pt idx="27">
                  <c:v>-1.9384717241940193</c:v>
                </c:pt>
                <c:pt idx="28">
                  <c:v>-1.9384717241940193</c:v>
                </c:pt>
                <c:pt idx="29">
                  <c:v>-1.9384717241940193</c:v>
                </c:pt>
                <c:pt idx="30">
                  <c:v>-1.9384717241940193</c:v>
                </c:pt>
                <c:pt idx="31">
                  <c:v>-1.9384717241940193</c:v>
                </c:pt>
                <c:pt idx="32">
                  <c:v>-1.9384717241940193</c:v>
                </c:pt>
                <c:pt idx="33">
                  <c:v>-1.9384717241940193</c:v>
                </c:pt>
                <c:pt idx="34">
                  <c:v>-1.9384717241940193</c:v>
                </c:pt>
                <c:pt idx="35">
                  <c:v>-1.9384717241940193</c:v>
                </c:pt>
                <c:pt idx="36">
                  <c:v>-1.9384717241940193</c:v>
                </c:pt>
                <c:pt idx="37">
                  <c:v>-1.9384717241940193</c:v>
                </c:pt>
                <c:pt idx="38">
                  <c:v>-1.9384717241940193</c:v>
                </c:pt>
                <c:pt idx="39">
                  <c:v>-1.9384717241940193</c:v>
                </c:pt>
                <c:pt idx="40">
                  <c:v>-1.9384717241940193</c:v>
                </c:pt>
                <c:pt idx="41">
                  <c:v>-1.9384717241940193</c:v>
                </c:pt>
                <c:pt idx="42">
                  <c:v>-1.9384717241940193</c:v>
                </c:pt>
                <c:pt idx="43">
                  <c:v>-1.9384717241940193</c:v>
                </c:pt>
                <c:pt idx="44">
                  <c:v>-1.9384717241940193</c:v>
                </c:pt>
                <c:pt idx="45">
                  <c:v>-1.9384717241940193</c:v>
                </c:pt>
                <c:pt idx="46">
                  <c:v>-1.9384717241940193</c:v>
                </c:pt>
                <c:pt idx="47">
                  <c:v>-1.9384717241940193</c:v>
                </c:pt>
                <c:pt idx="48">
                  <c:v>-1.9384717241940193</c:v>
                </c:pt>
                <c:pt idx="49">
                  <c:v>-1.9384717241940193</c:v>
                </c:pt>
                <c:pt idx="50">
                  <c:v>-1.9384717241940193</c:v>
                </c:pt>
                <c:pt idx="51">
                  <c:v>-1.9384717241940193</c:v>
                </c:pt>
                <c:pt idx="52">
                  <c:v>-1.9384717241940193</c:v>
                </c:pt>
                <c:pt idx="53">
                  <c:v>-1.9384717241940193</c:v>
                </c:pt>
                <c:pt idx="54">
                  <c:v>-1.9384717241940193</c:v>
                </c:pt>
                <c:pt idx="55">
                  <c:v>-1.9384717241940193</c:v>
                </c:pt>
                <c:pt idx="56">
                  <c:v>-1.9384717241940193</c:v>
                </c:pt>
                <c:pt idx="57">
                  <c:v>-1.9384717241940193</c:v>
                </c:pt>
                <c:pt idx="58">
                  <c:v>-1.9384717241940193</c:v>
                </c:pt>
                <c:pt idx="59">
                  <c:v>-1.9384717241940193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2'!$AN$4:$AN$63</c:f>
              <c:numCache>
                <c:formatCode>0.00</c:formatCode>
                <c:ptCount val="60"/>
                <c:pt idx="0">
                  <c:v>-6.9384717241940193</c:v>
                </c:pt>
                <c:pt idx="1">
                  <c:v>-6.9384717241940193</c:v>
                </c:pt>
                <c:pt idx="2">
                  <c:v>-6.9384717241940193</c:v>
                </c:pt>
                <c:pt idx="3">
                  <c:v>-6.9384717241940193</c:v>
                </c:pt>
                <c:pt idx="4">
                  <c:v>-6.9384717241940193</c:v>
                </c:pt>
                <c:pt idx="5">
                  <c:v>-6.9384717241940193</c:v>
                </c:pt>
                <c:pt idx="6">
                  <c:v>-6.9384717241940193</c:v>
                </c:pt>
                <c:pt idx="7">
                  <c:v>-6.9384717241940193</c:v>
                </c:pt>
                <c:pt idx="8">
                  <c:v>-6.9384717241940193</c:v>
                </c:pt>
                <c:pt idx="9">
                  <c:v>-6.9384717241940193</c:v>
                </c:pt>
                <c:pt idx="10">
                  <c:v>-6.9384717241940193</c:v>
                </c:pt>
                <c:pt idx="11">
                  <c:v>-6.9384717241940193</c:v>
                </c:pt>
                <c:pt idx="12">
                  <c:v>-6.9384717241940193</c:v>
                </c:pt>
                <c:pt idx="13">
                  <c:v>-6.9384717241940193</c:v>
                </c:pt>
                <c:pt idx="14">
                  <c:v>-6.9384717241940193</c:v>
                </c:pt>
                <c:pt idx="15">
                  <c:v>-6.9384717241940193</c:v>
                </c:pt>
                <c:pt idx="16">
                  <c:v>-6.9384717241940193</c:v>
                </c:pt>
                <c:pt idx="17">
                  <c:v>-6.9384717241940193</c:v>
                </c:pt>
                <c:pt idx="18">
                  <c:v>-6.9384717241940193</c:v>
                </c:pt>
                <c:pt idx="19">
                  <c:v>-6.9384717241940193</c:v>
                </c:pt>
                <c:pt idx="20">
                  <c:v>-6.9384717241940193</c:v>
                </c:pt>
                <c:pt idx="21">
                  <c:v>-6.9384717241940193</c:v>
                </c:pt>
                <c:pt idx="22">
                  <c:v>-6.9384717241940193</c:v>
                </c:pt>
                <c:pt idx="23">
                  <c:v>-6.9384717241940193</c:v>
                </c:pt>
                <c:pt idx="24">
                  <c:v>-6.9384717241940193</c:v>
                </c:pt>
                <c:pt idx="25">
                  <c:v>-6.9384717241940193</c:v>
                </c:pt>
                <c:pt idx="26">
                  <c:v>-6.9384717241940193</c:v>
                </c:pt>
                <c:pt idx="27">
                  <c:v>-6.9384717241940193</c:v>
                </c:pt>
                <c:pt idx="28">
                  <c:v>-6.9384717241940193</c:v>
                </c:pt>
                <c:pt idx="29">
                  <c:v>-6.9384717241940193</c:v>
                </c:pt>
                <c:pt idx="30">
                  <c:v>-6.9384717241940193</c:v>
                </c:pt>
                <c:pt idx="31">
                  <c:v>-6.9384717241940193</c:v>
                </c:pt>
                <c:pt idx="32">
                  <c:v>-6.9384717241940193</c:v>
                </c:pt>
                <c:pt idx="33">
                  <c:v>-6.9384717241940193</c:v>
                </c:pt>
                <c:pt idx="34">
                  <c:v>-6.9384717241940193</c:v>
                </c:pt>
                <c:pt idx="35">
                  <c:v>-6.9384717241940193</c:v>
                </c:pt>
                <c:pt idx="36">
                  <c:v>-6.9384717241940193</c:v>
                </c:pt>
                <c:pt idx="37">
                  <c:v>-6.9384717241940193</c:v>
                </c:pt>
                <c:pt idx="38">
                  <c:v>-6.9384717241940193</c:v>
                </c:pt>
                <c:pt idx="39">
                  <c:v>-6.9384717241940193</c:v>
                </c:pt>
                <c:pt idx="40">
                  <c:v>-6.9384717241940193</c:v>
                </c:pt>
                <c:pt idx="41">
                  <c:v>-6.9384717241940193</c:v>
                </c:pt>
                <c:pt idx="42">
                  <c:v>-6.9384717241940193</c:v>
                </c:pt>
                <c:pt idx="43">
                  <c:v>-6.9384717241940193</c:v>
                </c:pt>
                <c:pt idx="44">
                  <c:v>-6.9384717241940193</c:v>
                </c:pt>
                <c:pt idx="45">
                  <c:v>-6.9384717241940193</c:v>
                </c:pt>
                <c:pt idx="46">
                  <c:v>-6.9384717241940193</c:v>
                </c:pt>
                <c:pt idx="47">
                  <c:v>-6.9384717241940193</c:v>
                </c:pt>
                <c:pt idx="48">
                  <c:v>-6.9384717241940193</c:v>
                </c:pt>
                <c:pt idx="49">
                  <c:v>-6.9384717241940193</c:v>
                </c:pt>
                <c:pt idx="50">
                  <c:v>-6.9384717241940193</c:v>
                </c:pt>
                <c:pt idx="51">
                  <c:v>-6.9384717241940193</c:v>
                </c:pt>
                <c:pt idx="52">
                  <c:v>-6.9384717241940193</c:v>
                </c:pt>
                <c:pt idx="53">
                  <c:v>-6.9384717241940193</c:v>
                </c:pt>
                <c:pt idx="54">
                  <c:v>-6.9384717241940193</c:v>
                </c:pt>
                <c:pt idx="55">
                  <c:v>-6.9384717241940193</c:v>
                </c:pt>
                <c:pt idx="56">
                  <c:v>-6.9384717241940193</c:v>
                </c:pt>
                <c:pt idx="57">
                  <c:v>-6.9384717241940193</c:v>
                </c:pt>
                <c:pt idx="58">
                  <c:v>-6.9384717241940193</c:v>
                </c:pt>
                <c:pt idx="59">
                  <c:v>-6.9384717241940193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2'!$AO$4:$AO$63</c:f>
              <c:numCache>
                <c:formatCode>0.00</c:formatCode>
                <c:ptCount val="60"/>
                <c:pt idx="0">
                  <c:v>3.0615282758059807</c:v>
                </c:pt>
                <c:pt idx="1">
                  <c:v>3.0615282758059807</c:v>
                </c:pt>
                <c:pt idx="2">
                  <c:v>3.0615282758059807</c:v>
                </c:pt>
                <c:pt idx="3">
                  <c:v>3.0615282758059807</c:v>
                </c:pt>
                <c:pt idx="4">
                  <c:v>3.0615282758059807</c:v>
                </c:pt>
                <c:pt idx="5">
                  <c:v>3.0615282758059807</c:v>
                </c:pt>
                <c:pt idx="6">
                  <c:v>3.0615282758059807</c:v>
                </c:pt>
                <c:pt idx="7">
                  <c:v>3.0615282758059807</c:v>
                </c:pt>
                <c:pt idx="8">
                  <c:v>3.0615282758059807</c:v>
                </c:pt>
                <c:pt idx="9">
                  <c:v>3.0615282758059807</c:v>
                </c:pt>
                <c:pt idx="10">
                  <c:v>3.0615282758059807</c:v>
                </c:pt>
                <c:pt idx="11">
                  <c:v>3.0615282758059807</c:v>
                </c:pt>
                <c:pt idx="12">
                  <c:v>3.0615282758059807</c:v>
                </c:pt>
                <c:pt idx="13">
                  <c:v>3.0615282758059807</c:v>
                </c:pt>
                <c:pt idx="14">
                  <c:v>3.0615282758059807</c:v>
                </c:pt>
                <c:pt idx="15">
                  <c:v>3.0615282758059807</c:v>
                </c:pt>
                <c:pt idx="16">
                  <c:v>3.0615282758059807</c:v>
                </c:pt>
                <c:pt idx="17">
                  <c:v>3.0615282758059807</c:v>
                </c:pt>
                <c:pt idx="18">
                  <c:v>3.0615282758059807</c:v>
                </c:pt>
                <c:pt idx="19">
                  <c:v>3.0615282758059807</c:v>
                </c:pt>
                <c:pt idx="20">
                  <c:v>3.0615282758059807</c:v>
                </c:pt>
                <c:pt idx="21">
                  <c:v>3.0615282758059807</c:v>
                </c:pt>
                <c:pt idx="22">
                  <c:v>3.0615282758059807</c:v>
                </c:pt>
                <c:pt idx="23">
                  <c:v>3.0615282758059807</c:v>
                </c:pt>
                <c:pt idx="24">
                  <c:v>3.0615282758059807</c:v>
                </c:pt>
                <c:pt idx="25">
                  <c:v>3.0615282758059807</c:v>
                </c:pt>
                <c:pt idx="26">
                  <c:v>3.0615282758059807</c:v>
                </c:pt>
                <c:pt idx="27">
                  <c:v>3.0615282758059807</c:v>
                </c:pt>
                <c:pt idx="28">
                  <c:v>3.0615282758059807</c:v>
                </c:pt>
                <c:pt idx="29">
                  <c:v>3.0615282758059807</c:v>
                </c:pt>
                <c:pt idx="30">
                  <c:v>3.0615282758059807</c:v>
                </c:pt>
                <c:pt idx="31">
                  <c:v>3.0615282758059807</c:v>
                </c:pt>
                <c:pt idx="32">
                  <c:v>3.0615282758059807</c:v>
                </c:pt>
                <c:pt idx="33">
                  <c:v>3.0615282758059807</c:v>
                </c:pt>
                <c:pt idx="34">
                  <c:v>3.0615282758059807</c:v>
                </c:pt>
                <c:pt idx="35">
                  <c:v>3.0615282758059807</c:v>
                </c:pt>
                <c:pt idx="36">
                  <c:v>3.0615282758059807</c:v>
                </c:pt>
                <c:pt idx="37">
                  <c:v>3.0615282758059807</c:v>
                </c:pt>
                <c:pt idx="38">
                  <c:v>3.0615282758059807</c:v>
                </c:pt>
                <c:pt idx="39">
                  <c:v>3.0615282758059807</c:v>
                </c:pt>
                <c:pt idx="40">
                  <c:v>3.0615282758059807</c:v>
                </c:pt>
                <c:pt idx="41">
                  <c:v>3.0615282758059807</c:v>
                </c:pt>
                <c:pt idx="42">
                  <c:v>3.0615282758059807</c:v>
                </c:pt>
                <c:pt idx="43">
                  <c:v>3.0615282758059807</c:v>
                </c:pt>
                <c:pt idx="44">
                  <c:v>3.0615282758059807</c:v>
                </c:pt>
                <c:pt idx="45">
                  <c:v>3.0615282758059807</c:v>
                </c:pt>
                <c:pt idx="46">
                  <c:v>3.0615282758059807</c:v>
                </c:pt>
                <c:pt idx="47">
                  <c:v>3.0615282758059807</c:v>
                </c:pt>
                <c:pt idx="48">
                  <c:v>3.0615282758059807</c:v>
                </c:pt>
                <c:pt idx="49">
                  <c:v>3.0615282758059807</c:v>
                </c:pt>
                <c:pt idx="50">
                  <c:v>3.0615282758059807</c:v>
                </c:pt>
                <c:pt idx="51">
                  <c:v>3.0615282758059807</c:v>
                </c:pt>
                <c:pt idx="52">
                  <c:v>3.0615282758059807</c:v>
                </c:pt>
                <c:pt idx="53">
                  <c:v>3.0615282758059807</c:v>
                </c:pt>
                <c:pt idx="54">
                  <c:v>3.0615282758059807</c:v>
                </c:pt>
                <c:pt idx="55">
                  <c:v>3.0615282758059807</c:v>
                </c:pt>
                <c:pt idx="56">
                  <c:v>3.0615282758059807</c:v>
                </c:pt>
                <c:pt idx="57">
                  <c:v>3.0615282758059807</c:v>
                </c:pt>
                <c:pt idx="58">
                  <c:v>3.0615282758059807</c:v>
                </c:pt>
                <c:pt idx="59">
                  <c:v>3.0615282758059807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2'!$AP$4:$AP$63</c:f>
              <c:numCache>
                <c:formatCode>0.00</c:formatCode>
                <c:ptCount val="60"/>
                <c:pt idx="0">
                  <c:v>-5.4142017120472445</c:v>
                </c:pt>
                <c:pt idx="1">
                  <c:v>-5.4142017120472445</c:v>
                </c:pt>
                <c:pt idx="2">
                  <c:v>-5.4142017120472445</c:v>
                </c:pt>
                <c:pt idx="3">
                  <c:v>-5.4142017120472445</c:v>
                </c:pt>
                <c:pt idx="4">
                  <c:v>-5.4142017120472445</c:v>
                </c:pt>
                <c:pt idx="5">
                  <c:v>-5.4142017120472445</c:v>
                </c:pt>
                <c:pt idx="6">
                  <c:v>-5.4142017120472445</c:v>
                </c:pt>
                <c:pt idx="7">
                  <c:v>-5.4142017120472445</c:v>
                </c:pt>
                <c:pt idx="8">
                  <c:v>-5.4142017120472445</c:v>
                </c:pt>
                <c:pt idx="9">
                  <c:v>-5.4142017120472445</c:v>
                </c:pt>
                <c:pt idx="10">
                  <c:v>-5.4142017120472445</c:v>
                </c:pt>
                <c:pt idx="11">
                  <c:v>-5.4142017120472445</c:v>
                </c:pt>
                <c:pt idx="12">
                  <c:v>-5.4142017120472445</c:v>
                </c:pt>
                <c:pt idx="13">
                  <c:v>-5.4142017120472445</c:v>
                </c:pt>
                <c:pt idx="14">
                  <c:v>-5.4142017120472445</c:v>
                </c:pt>
                <c:pt idx="15">
                  <c:v>-5.4142017120472445</c:v>
                </c:pt>
                <c:pt idx="16">
                  <c:v>-5.4142017120472445</c:v>
                </c:pt>
                <c:pt idx="17">
                  <c:v>-5.4142017120472445</c:v>
                </c:pt>
                <c:pt idx="18">
                  <c:v>-5.4142017120472445</c:v>
                </c:pt>
                <c:pt idx="19">
                  <c:v>-5.4142017120472445</c:v>
                </c:pt>
                <c:pt idx="20">
                  <c:v>-5.4142017120472445</c:v>
                </c:pt>
                <c:pt idx="21">
                  <c:v>-5.4142017120472445</c:v>
                </c:pt>
                <c:pt idx="22">
                  <c:v>-5.4142017120472445</c:v>
                </c:pt>
                <c:pt idx="23">
                  <c:v>-5.4142017120472445</c:v>
                </c:pt>
                <c:pt idx="24">
                  <c:v>-5.4142017120472445</c:v>
                </c:pt>
                <c:pt idx="25">
                  <c:v>-5.4142017120472445</c:v>
                </c:pt>
                <c:pt idx="26">
                  <c:v>-5.4142017120472445</c:v>
                </c:pt>
                <c:pt idx="27">
                  <c:v>-5.4142017120472445</c:v>
                </c:pt>
                <c:pt idx="28">
                  <c:v>-5.4142017120472445</c:v>
                </c:pt>
                <c:pt idx="29">
                  <c:v>-5.4142017120472445</c:v>
                </c:pt>
                <c:pt idx="30">
                  <c:v>-5.4142017120472445</c:v>
                </c:pt>
                <c:pt idx="31">
                  <c:v>-5.4142017120472445</c:v>
                </c:pt>
                <c:pt idx="32">
                  <c:v>-5.4142017120472445</c:v>
                </c:pt>
                <c:pt idx="33">
                  <c:v>-5.4142017120472445</c:v>
                </c:pt>
                <c:pt idx="34">
                  <c:v>-5.4142017120472445</c:v>
                </c:pt>
                <c:pt idx="35">
                  <c:v>-5.4142017120472445</c:v>
                </c:pt>
                <c:pt idx="36">
                  <c:v>-5.4142017120472445</c:v>
                </c:pt>
                <c:pt idx="37">
                  <c:v>-5.4142017120472445</c:v>
                </c:pt>
                <c:pt idx="38">
                  <c:v>-5.4142017120472445</c:v>
                </c:pt>
                <c:pt idx="39">
                  <c:v>-5.4142017120472445</c:v>
                </c:pt>
                <c:pt idx="40">
                  <c:v>-5.4142017120472445</c:v>
                </c:pt>
                <c:pt idx="41">
                  <c:v>-5.4142017120472445</c:v>
                </c:pt>
                <c:pt idx="42">
                  <c:v>-5.4142017120472445</c:v>
                </c:pt>
                <c:pt idx="43">
                  <c:v>-5.4142017120472445</c:v>
                </c:pt>
                <c:pt idx="44">
                  <c:v>-5.4142017120472445</c:v>
                </c:pt>
                <c:pt idx="45">
                  <c:v>-5.4142017120472445</c:v>
                </c:pt>
                <c:pt idx="46">
                  <c:v>-5.4142017120472445</c:v>
                </c:pt>
                <c:pt idx="47">
                  <c:v>-5.4142017120472445</c:v>
                </c:pt>
                <c:pt idx="48">
                  <c:v>-5.4142017120472445</c:v>
                </c:pt>
                <c:pt idx="49">
                  <c:v>-5.4142017120472445</c:v>
                </c:pt>
                <c:pt idx="50">
                  <c:v>-5.4142017120472445</c:v>
                </c:pt>
                <c:pt idx="51">
                  <c:v>-5.4142017120472445</c:v>
                </c:pt>
                <c:pt idx="52">
                  <c:v>-5.4142017120472445</c:v>
                </c:pt>
                <c:pt idx="53">
                  <c:v>-5.4142017120472445</c:v>
                </c:pt>
                <c:pt idx="54">
                  <c:v>-5.4142017120472445</c:v>
                </c:pt>
                <c:pt idx="55">
                  <c:v>-5.4142017120472445</c:v>
                </c:pt>
                <c:pt idx="56">
                  <c:v>-5.4142017120472445</c:v>
                </c:pt>
                <c:pt idx="57">
                  <c:v>-5.4142017120472445</c:v>
                </c:pt>
                <c:pt idx="58">
                  <c:v>-5.4142017120472445</c:v>
                </c:pt>
                <c:pt idx="59">
                  <c:v>-5.4142017120472445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2'!$B$4:$B$63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2'!$AQ$4:$AQ$63</c:f>
              <c:numCache>
                <c:formatCode>0.00</c:formatCode>
                <c:ptCount val="60"/>
                <c:pt idx="0">
                  <c:v>1.5372582636592056</c:v>
                </c:pt>
                <c:pt idx="1">
                  <c:v>1.5372582636592056</c:v>
                </c:pt>
                <c:pt idx="2">
                  <c:v>1.5372582636592056</c:v>
                </c:pt>
                <c:pt idx="3">
                  <c:v>1.5372582636592056</c:v>
                </c:pt>
                <c:pt idx="4">
                  <c:v>1.5372582636592056</c:v>
                </c:pt>
                <c:pt idx="5">
                  <c:v>1.5372582636592056</c:v>
                </c:pt>
                <c:pt idx="6">
                  <c:v>1.5372582636592056</c:v>
                </c:pt>
                <c:pt idx="7">
                  <c:v>1.5372582636592056</c:v>
                </c:pt>
                <c:pt idx="8">
                  <c:v>1.5372582636592056</c:v>
                </c:pt>
                <c:pt idx="9">
                  <c:v>1.5372582636592056</c:v>
                </c:pt>
                <c:pt idx="10">
                  <c:v>1.5372582636592056</c:v>
                </c:pt>
                <c:pt idx="11">
                  <c:v>1.5372582636592056</c:v>
                </c:pt>
                <c:pt idx="12">
                  <c:v>1.5372582636592056</c:v>
                </c:pt>
                <c:pt idx="13">
                  <c:v>1.5372582636592056</c:v>
                </c:pt>
                <c:pt idx="14">
                  <c:v>1.5372582636592056</c:v>
                </c:pt>
                <c:pt idx="15">
                  <c:v>1.5372582636592056</c:v>
                </c:pt>
                <c:pt idx="16">
                  <c:v>1.5372582636592056</c:v>
                </c:pt>
                <c:pt idx="17">
                  <c:v>1.5372582636592056</c:v>
                </c:pt>
                <c:pt idx="18">
                  <c:v>1.5372582636592056</c:v>
                </c:pt>
                <c:pt idx="19">
                  <c:v>1.5372582636592056</c:v>
                </c:pt>
                <c:pt idx="20">
                  <c:v>1.5372582636592056</c:v>
                </c:pt>
                <c:pt idx="21">
                  <c:v>1.5372582636592056</c:v>
                </c:pt>
                <c:pt idx="22">
                  <c:v>1.5372582636592056</c:v>
                </c:pt>
                <c:pt idx="23">
                  <c:v>1.5372582636592056</c:v>
                </c:pt>
                <c:pt idx="24">
                  <c:v>1.5372582636592056</c:v>
                </c:pt>
                <c:pt idx="25">
                  <c:v>1.5372582636592056</c:v>
                </c:pt>
                <c:pt idx="26">
                  <c:v>1.5372582636592056</c:v>
                </c:pt>
                <c:pt idx="27">
                  <c:v>1.5372582636592056</c:v>
                </c:pt>
                <c:pt idx="28">
                  <c:v>1.5372582636592056</c:v>
                </c:pt>
                <c:pt idx="29">
                  <c:v>1.5372582636592056</c:v>
                </c:pt>
                <c:pt idx="30">
                  <c:v>1.5372582636592056</c:v>
                </c:pt>
                <c:pt idx="31">
                  <c:v>1.5372582636592056</c:v>
                </c:pt>
                <c:pt idx="32">
                  <c:v>1.5372582636592056</c:v>
                </c:pt>
                <c:pt idx="33">
                  <c:v>1.5372582636592056</c:v>
                </c:pt>
                <c:pt idx="34">
                  <c:v>1.5372582636592056</c:v>
                </c:pt>
                <c:pt idx="35">
                  <c:v>1.5372582636592056</c:v>
                </c:pt>
                <c:pt idx="36">
                  <c:v>1.5372582636592056</c:v>
                </c:pt>
                <c:pt idx="37">
                  <c:v>1.5372582636592056</c:v>
                </c:pt>
                <c:pt idx="38">
                  <c:v>1.5372582636592056</c:v>
                </c:pt>
                <c:pt idx="39">
                  <c:v>1.5372582636592056</c:v>
                </c:pt>
                <c:pt idx="40">
                  <c:v>1.5372582636592056</c:v>
                </c:pt>
                <c:pt idx="41">
                  <c:v>1.5372582636592056</c:v>
                </c:pt>
                <c:pt idx="42">
                  <c:v>1.5372582636592056</c:v>
                </c:pt>
                <c:pt idx="43">
                  <c:v>1.5372582636592056</c:v>
                </c:pt>
                <c:pt idx="44">
                  <c:v>1.5372582636592056</c:v>
                </c:pt>
                <c:pt idx="45">
                  <c:v>1.5372582636592056</c:v>
                </c:pt>
                <c:pt idx="46">
                  <c:v>1.5372582636592056</c:v>
                </c:pt>
                <c:pt idx="47">
                  <c:v>1.5372582636592056</c:v>
                </c:pt>
                <c:pt idx="48">
                  <c:v>1.5372582636592056</c:v>
                </c:pt>
                <c:pt idx="49">
                  <c:v>1.5372582636592056</c:v>
                </c:pt>
                <c:pt idx="50">
                  <c:v>1.5372582636592056</c:v>
                </c:pt>
                <c:pt idx="51">
                  <c:v>1.5372582636592056</c:v>
                </c:pt>
                <c:pt idx="52">
                  <c:v>1.5372582636592056</c:v>
                </c:pt>
                <c:pt idx="53">
                  <c:v>1.5372582636592056</c:v>
                </c:pt>
                <c:pt idx="54">
                  <c:v>1.5372582636592056</c:v>
                </c:pt>
                <c:pt idx="55">
                  <c:v>1.5372582636592056</c:v>
                </c:pt>
                <c:pt idx="56">
                  <c:v>1.5372582636592056</c:v>
                </c:pt>
                <c:pt idx="57">
                  <c:v>1.5372582636592056</c:v>
                </c:pt>
                <c:pt idx="58">
                  <c:v>1.5372582636592056</c:v>
                </c:pt>
                <c:pt idx="59">
                  <c:v>1.5372582636592056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29352"/>
        <c:axId val="248529744"/>
      </c:lineChart>
      <c:catAx>
        <c:axId val="2485293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529744"/>
        <c:crossesAt val="-20"/>
        <c:auto val="1"/>
        <c:lblAlgn val="ctr"/>
        <c:lblOffset val="100"/>
        <c:tickLblSkip val="3"/>
        <c:tickMarkSkip val="3"/>
        <c:noMultiLvlLbl val="0"/>
      </c:catAx>
      <c:valAx>
        <c:axId val="248529744"/>
        <c:scaling>
          <c:orientation val="minMax"/>
          <c:max val="15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529352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2016
Fine Material Mass Percent Difference Results
Class 3 Target Fine Mass = 4050 mg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marker>
              <c:symbol val="x"/>
              <c:size val="5"/>
            </c:marker>
            <c:bubble3D val="0"/>
          </c:dPt>
          <c:dPt>
            <c:idx val="4"/>
            <c:marker>
              <c:symbol val="x"/>
              <c:size val="5"/>
            </c:marker>
            <c:bubble3D val="0"/>
          </c:dPt>
          <c:dPt>
            <c:idx val="5"/>
            <c:marker>
              <c:symbol val="x"/>
              <c:size val="5"/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ymbol val="x"/>
              <c:size val="5"/>
            </c:marker>
            <c:bubble3D val="0"/>
          </c:dPt>
          <c:dPt>
            <c:idx val="10"/>
            <c:marker>
              <c:symbol val="x"/>
              <c:size val="5"/>
            </c:marker>
            <c:bubble3D val="0"/>
          </c:dPt>
          <c:dPt>
            <c:idx val="11"/>
            <c:marker>
              <c:symbol val="x"/>
              <c:size val="5"/>
            </c:marker>
            <c:bubble3D val="0"/>
          </c:dPt>
          <c:dPt>
            <c:idx val="12"/>
            <c:marker>
              <c:symbol val="x"/>
              <c:size val="5"/>
            </c:marker>
            <c:bubble3D val="0"/>
          </c:dPt>
          <c:dPt>
            <c:idx val="13"/>
            <c:marker>
              <c:symbol val="x"/>
              <c:size val="5"/>
            </c:marker>
            <c:bubble3D val="0"/>
          </c:dPt>
          <c:dPt>
            <c:idx val="14"/>
            <c:marker>
              <c:symbol val="x"/>
              <c:size val="5"/>
            </c:marker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marker>
              <c:symbol val="x"/>
              <c:size val="5"/>
            </c:marker>
            <c:bubble3D val="0"/>
          </c:dPt>
          <c:dPt>
            <c:idx val="19"/>
            <c:marker>
              <c:symbol val="x"/>
              <c:size val="5"/>
            </c:marker>
            <c:bubble3D val="0"/>
          </c:dPt>
          <c:dPt>
            <c:idx val="20"/>
            <c:marker>
              <c:symbol val="x"/>
              <c:size val="5"/>
            </c:marker>
            <c:bubble3D val="0"/>
          </c:dPt>
          <c:dPt>
            <c:idx val="21"/>
            <c:marker>
              <c:symbol val="x"/>
              <c:size val="5"/>
            </c:marker>
            <c:bubble3D val="0"/>
          </c:dPt>
          <c:dPt>
            <c:idx val="22"/>
            <c:marker>
              <c:symbol val="x"/>
              <c:size val="5"/>
            </c:marker>
            <c:bubble3D val="0"/>
          </c:dPt>
          <c:dPt>
            <c:idx val="23"/>
            <c:marker>
              <c:symbol val="x"/>
              <c:size val="5"/>
            </c:marker>
            <c:bubble3D val="0"/>
          </c:dPt>
          <c:dPt>
            <c:idx val="24"/>
            <c:marker>
              <c:symbol val="x"/>
              <c:size val="5"/>
            </c:marker>
            <c:bubble3D val="0"/>
          </c:dPt>
          <c:dPt>
            <c:idx val="25"/>
            <c:marker>
              <c:symbol val="x"/>
              <c:size val="5"/>
            </c:marker>
            <c:bubble3D val="0"/>
          </c:dPt>
          <c:dPt>
            <c:idx val="26"/>
            <c:marker>
              <c:symbol val="x"/>
              <c:size val="5"/>
            </c:marker>
            <c:bubble3D val="0"/>
          </c:dPt>
          <c:dPt>
            <c:idx val="27"/>
            <c:marker>
              <c:symbol val="x"/>
              <c:size val="5"/>
            </c:marker>
            <c:bubble3D val="0"/>
          </c:dPt>
          <c:dPt>
            <c:idx val="28"/>
            <c:marker>
              <c:symbol val="x"/>
              <c:size val="5"/>
            </c:marker>
            <c:bubble3D val="0"/>
          </c:dPt>
          <c:dPt>
            <c:idx val="29"/>
            <c:marker>
              <c:symbol val="x"/>
              <c:size val="5"/>
            </c:marker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marker>
              <c:symbol val="x"/>
              <c:size val="5"/>
            </c:marker>
            <c:bubble3D val="0"/>
          </c:dPt>
          <c:dPt>
            <c:idx val="34"/>
            <c:marker>
              <c:symbol val="x"/>
              <c:size val="5"/>
            </c:marker>
            <c:bubble3D val="0"/>
          </c:dPt>
          <c:dPt>
            <c:idx val="35"/>
            <c:marker>
              <c:symbol val="x"/>
              <c:size val="5"/>
            </c:marker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3'!$R$4:$R$63</c:f>
              <c:numCache>
                <c:formatCode>0.00</c:formatCode>
                <c:ptCount val="60"/>
                <c:pt idx="1">
                  <c:v>-0.78994791280949972</c:v>
                </c:pt>
                <c:pt idx="3">
                  <c:v>-0.29750515387559934</c:v>
                </c:pt>
                <c:pt idx="4">
                  <c:v>-0.49942848396421663</c:v>
                </c:pt>
                <c:pt idx="5">
                  <c:v>-0.83266886045576471</c:v>
                </c:pt>
                <c:pt idx="6">
                  <c:v>8.1143799482066328</c:v>
                </c:pt>
                <c:pt idx="7">
                  <c:v>7.3912667744842775</c:v>
                </c:pt>
                <c:pt idx="8">
                  <c:v>9.3830629331608453</c:v>
                </c:pt>
                <c:pt idx="9">
                  <c:v>2.5924965741992993E-2</c:v>
                </c:pt>
                <c:pt idx="10">
                  <c:v>-0.75193909441451223</c:v>
                </c:pt>
                <c:pt idx="11">
                  <c:v>-0.88657691443583053</c:v>
                </c:pt>
                <c:pt idx="12">
                  <c:v>-4.8559556991870076</c:v>
                </c:pt>
                <c:pt idx="13">
                  <c:v>-3.2219835567735737</c:v>
                </c:pt>
                <c:pt idx="14">
                  <c:v>-3.0514884677385563</c:v>
                </c:pt>
                <c:pt idx="15">
                  <c:v>0.42661189180649417</c:v>
                </c:pt>
                <c:pt idx="16">
                  <c:v>0.75622720887228523</c:v>
                </c:pt>
                <c:pt idx="17">
                  <c:v>0.82654013459667786</c:v>
                </c:pt>
                <c:pt idx="18">
                  <c:v>-1.6664197896607991</c:v>
                </c:pt>
                <c:pt idx="19">
                  <c:v>-0.68432278706008831</c:v>
                </c:pt>
                <c:pt idx="20">
                  <c:v>-0.53229836360224825</c:v>
                </c:pt>
                <c:pt idx="21">
                  <c:v>-1.460890261636888</c:v>
                </c:pt>
                <c:pt idx="22">
                  <c:v>-1.219144870357826</c:v>
                </c:pt>
                <c:pt idx="23">
                  <c:v>-1.7864196555537941</c:v>
                </c:pt>
                <c:pt idx="24">
                  <c:v>0.27775377436518883</c:v>
                </c:pt>
                <c:pt idx="25">
                  <c:v>8.8138790202518025E-2</c:v>
                </c:pt>
                <c:pt idx="26">
                  <c:v>0.67571404235987509</c:v>
                </c:pt>
                <c:pt idx="27">
                  <c:v>-0.38807915629813849</c:v>
                </c:pt>
                <c:pt idx="28">
                  <c:v>-0.41055342008527423</c:v>
                </c:pt>
                <c:pt idx="29">
                  <c:v>-0.34764745387747298</c:v>
                </c:pt>
                <c:pt idx="30">
                  <c:v>-1.3126547621692681</c:v>
                </c:pt>
                <c:pt idx="31">
                  <c:v>-0.78508826070856663</c:v>
                </c:pt>
                <c:pt idx="32">
                  <c:v>-2.2502561317319514</c:v>
                </c:pt>
                <c:pt idx="33">
                  <c:v>-0.69769853300613749</c:v>
                </c:pt>
                <c:pt idx="34">
                  <c:v>-0.6532430083741545</c:v>
                </c:pt>
                <c:pt idx="35">
                  <c:v>-0.63246453804414848</c:v>
                </c:pt>
                <c:pt idx="48">
                  <c:v>-1.5515896139297392</c:v>
                </c:pt>
                <c:pt idx="49">
                  <c:v>-0.49203437574836989</c:v>
                </c:pt>
                <c:pt idx="50">
                  <c:v>-0.33307079420965446</c:v>
                </c:pt>
                <c:pt idx="54">
                  <c:v>-0.50912071741084419</c:v>
                </c:pt>
                <c:pt idx="55">
                  <c:v>-0.35826187436885581</c:v>
                </c:pt>
                <c:pt idx="56">
                  <c:v>-0.52094906550131281</c:v>
                </c:pt>
                <c:pt idx="57">
                  <c:v>-0.86802812450624856</c:v>
                </c:pt>
                <c:pt idx="58">
                  <c:v>-8.4889706336176616</c:v>
                </c:pt>
                <c:pt idx="59">
                  <c:v>-0.73177235065819191</c:v>
                </c:pt>
              </c:numCache>
            </c:numRef>
          </c:val>
          <c:smooth val="0"/>
        </c:ser>
        <c:ser>
          <c:idx val="1"/>
          <c:order val="1"/>
          <c:tx>
            <c:v>Median (-0.63%)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3'!$X$4:$X$63</c:f>
              <c:numCache>
                <c:formatCode>0.00</c:formatCode>
                <c:ptCount val="60"/>
                <c:pt idx="0">
                  <c:v>-0.63246453804414848</c:v>
                </c:pt>
                <c:pt idx="1">
                  <c:v>-0.63246453804414848</c:v>
                </c:pt>
                <c:pt idx="2">
                  <c:v>-0.63246453804414848</c:v>
                </c:pt>
                <c:pt idx="3">
                  <c:v>-0.63246453804414848</c:v>
                </c:pt>
                <c:pt idx="4">
                  <c:v>-0.63246453804414848</c:v>
                </c:pt>
                <c:pt idx="5">
                  <c:v>-0.63246453804414848</c:v>
                </c:pt>
                <c:pt idx="6">
                  <c:v>-0.63246453804414848</c:v>
                </c:pt>
                <c:pt idx="7">
                  <c:v>-0.63246453804414848</c:v>
                </c:pt>
                <c:pt idx="8">
                  <c:v>-0.63246453804414848</c:v>
                </c:pt>
                <c:pt idx="9">
                  <c:v>-0.63246453804414848</c:v>
                </c:pt>
                <c:pt idx="10">
                  <c:v>-0.63246453804414848</c:v>
                </c:pt>
                <c:pt idx="11">
                  <c:v>-0.63246453804414848</c:v>
                </c:pt>
                <c:pt idx="12">
                  <c:v>-0.63246453804414848</c:v>
                </c:pt>
                <c:pt idx="13">
                  <c:v>-0.63246453804414848</c:v>
                </c:pt>
                <c:pt idx="14">
                  <c:v>-0.63246453804414848</c:v>
                </c:pt>
                <c:pt idx="15">
                  <c:v>-0.63246453804414848</c:v>
                </c:pt>
                <c:pt idx="16">
                  <c:v>-0.63246453804414848</c:v>
                </c:pt>
                <c:pt idx="17">
                  <c:v>-0.63246453804414848</c:v>
                </c:pt>
                <c:pt idx="18">
                  <c:v>-0.63246453804414848</c:v>
                </c:pt>
                <c:pt idx="19">
                  <c:v>-0.63246453804414848</c:v>
                </c:pt>
                <c:pt idx="20">
                  <c:v>-0.63246453804414848</c:v>
                </c:pt>
                <c:pt idx="21">
                  <c:v>-0.63246453804414848</c:v>
                </c:pt>
                <c:pt idx="22">
                  <c:v>-0.63246453804414848</c:v>
                </c:pt>
                <c:pt idx="23">
                  <c:v>-0.63246453804414848</c:v>
                </c:pt>
                <c:pt idx="24">
                  <c:v>-0.63246453804414848</c:v>
                </c:pt>
                <c:pt idx="25">
                  <c:v>-0.63246453804414848</c:v>
                </c:pt>
                <c:pt idx="26">
                  <c:v>-0.63246453804414848</c:v>
                </c:pt>
                <c:pt idx="27">
                  <c:v>-0.63246453804414848</c:v>
                </c:pt>
                <c:pt idx="28">
                  <c:v>-0.63246453804414848</c:v>
                </c:pt>
                <c:pt idx="29">
                  <c:v>-0.63246453804414848</c:v>
                </c:pt>
                <c:pt idx="30">
                  <c:v>-0.63246453804414848</c:v>
                </c:pt>
                <c:pt idx="31">
                  <c:v>-0.63246453804414848</c:v>
                </c:pt>
                <c:pt idx="32">
                  <c:v>-0.63246453804414848</c:v>
                </c:pt>
                <c:pt idx="33">
                  <c:v>-0.63246453804414848</c:v>
                </c:pt>
                <c:pt idx="34">
                  <c:v>-0.63246453804414848</c:v>
                </c:pt>
                <c:pt idx="35">
                  <c:v>-0.63246453804414848</c:v>
                </c:pt>
                <c:pt idx="36">
                  <c:v>-0.63246453804414848</c:v>
                </c:pt>
                <c:pt idx="37">
                  <c:v>-0.63246453804414848</c:v>
                </c:pt>
                <c:pt idx="38">
                  <c:v>-0.63246453804414848</c:v>
                </c:pt>
                <c:pt idx="39">
                  <c:v>-0.63246453804414848</c:v>
                </c:pt>
                <c:pt idx="40">
                  <c:v>-0.63246453804414848</c:v>
                </c:pt>
                <c:pt idx="41">
                  <c:v>-0.63246453804414848</c:v>
                </c:pt>
                <c:pt idx="42">
                  <c:v>-0.63246453804414848</c:v>
                </c:pt>
                <c:pt idx="43">
                  <c:v>-0.63246453804414848</c:v>
                </c:pt>
                <c:pt idx="44">
                  <c:v>-0.63246453804414848</c:v>
                </c:pt>
                <c:pt idx="45">
                  <c:v>-0.63246453804414848</c:v>
                </c:pt>
                <c:pt idx="46">
                  <c:v>-0.63246453804414848</c:v>
                </c:pt>
                <c:pt idx="47">
                  <c:v>-0.63246453804414848</c:v>
                </c:pt>
                <c:pt idx="48">
                  <c:v>-0.63246453804414848</c:v>
                </c:pt>
                <c:pt idx="49">
                  <c:v>-0.63246453804414848</c:v>
                </c:pt>
                <c:pt idx="50">
                  <c:v>-0.63246453804414848</c:v>
                </c:pt>
                <c:pt idx="51">
                  <c:v>-0.63246453804414848</c:v>
                </c:pt>
                <c:pt idx="52">
                  <c:v>-0.63246453804414848</c:v>
                </c:pt>
                <c:pt idx="53">
                  <c:v>-0.63246453804414848</c:v>
                </c:pt>
                <c:pt idx="54">
                  <c:v>-0.63246453804414848</c:v>
                </c:pt>
                <c:pt idx="55">
                  <c:v>-0.63246453804414848</c:v>
                </c:pt>
                <c:pt idx="56">
                  <c:v>-0.63246453804414848</c:v>
                </c:pt>
                <c:pt idx="57">
                  <c:v>-0.63246453804414848</c:v>
                </c:pt>
                <c:pt idx="58">
                  <c:v>-0.63246453804414848</c:v>
                </c:pt>
                <c:pt idx="59">
                  <c:v>-0.63246453804414848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3'!$Y$4:$Y$63</c:f>
              <c:numCache>
                <c:formatCode>0.00</c:formatCode>
                <c:ptCount val="60"/>
                <c:pt idx="0">
                  <c:v>-5.6324645380441485</c:v>
                </c:pt>
                <c:pt idx="1">
                  <c:v>-5.6324645380441485</c:v>
                </c:pt>
                <c:pt idx="2">
                  <c:v>-5.6324645380441485</c:v>
                </c:pt>
                <c:pt idx="3">
                  <c:v>-5.6324645380441485</c:v>
                </c:pt>
                <c:pt idx="4">
                  <c:v>-5.6324645380441485</c:v>
                </c:pt>
                <c:pt idx="5">
                  <c:v>-5.6324645380441485</c:v>
                </c:pt>
                <c:pt idx="6">
                  <c:v>-5.6324645380441485</c:v>
                </c:pt>
                <c:pt idx="7">
                  <c:v>-5.6324645380441485</c:v>
                </c:pt>
                <c:pt idx="8">
                  <c:v>-5.6324645380441485</c:v>
                </c:pt>
                <c:pt idx="9">
                  <c:v>-5.6324645380441485</c:v>
                </c:pt>
                <c:pt idx="10">
                  <c:v>-5.6324645380441485</c:v>
                </c:pt>
                <c:pt idx="11">
                  <c:v>-5.6324645380441485</c:v>
                </c:pt>
                <c:pt idx="12">
                  <c:v>-5.6324645380441485</c:v>
                </c:pt>
                <c:pt idx="13">
                  <c:v>-5.6324645380441485</c:v>
                </c:pt>
                <c:pt idx="14">
                  <c:v>-5.6324645380441485</c:v>
                </c:pt>
                <c:pt idx="15">
                  <c:v>-5.6324645380441485</c:v>
                </c:pt>
                <c:pt idx="16">
                  <c:v>-5.6324645380441485</c:v>
                </c:pt>
                <c:pt idx="17">
                  <c:v>-5.6324645380441485</c:v>
                </c:pt>
                <c:pt idx="18">
                  <c:v>-5.6324645380441485</c:v>
                </c:pt>
                <c:pt idx="19">
                  <c:v>-5.6324645380441485</c:v>
                </c:pt>
                <c:pt idx="20">
                  <c:v>-5.6324645380441485</c:v>
                </c:pt>
                <c:pt idx="21">
                  <c:v>-5.6324645380441485</c:v>
                </c:pt>
                <c:pt idx="22">
                  <c:v>-5.6324645380441485</c:v>
                </c:pt>
                <c:pt idx="23">
                  <c:v>-5.6324645380441485</c:v>
                </c:pt>
                <c:pt idx="24">
                  <c:v>-5.6324645380441485</c:v>
                </c:pt>
                <c:pt idx="25">
                  <c:v>-5.6324645380441485</c:v>
                </c:pt>
                <c:pt idx="26">
                  <c:v>-5.6324645380441485</c:v>
                </c:pt>
                <c:pt idx="27">
                  <c:v>-5.6324645380441485</c:v>
                </c:pt>
                <c:pt idx="28">
                  <c:v>-5.6324645380441485</c:v>
                </c:pt>
                <c:pt idx="29">
                  <c:v>-5.6324645380441485</c:v>
                </c:pt>
                <c:pt idx="30">
                  <c:v>-5.6324645380441485</c:v>
                </c:pt>
                <c:pt idx="31">
                  <c:v>-5.6324645380441485</c:v>
                </c:pt>
                <c:pt idx="32">
                  <c:v>-5.6324645380441485</c:v>
                </c:pt>
                <c:pt idx="33">
                  <c:v>-5.6324645380441485</c:v>
                </c:pt>
                <c:pt idx="34">
                  <c:v>-5.6324645380441485</c:v>
                </c:pt>
                <c:pt idx="35">
                  <c:v>-5.6324645380441485</c:v>
                </c:pt>
                <c:pt idx="36">
                  <c:v>-5.6324645380441485</c:v>
                </c:pt>
                <c:pt idx="37">
                  <c:v>-5.6324645380441485</c:v>
                </c:pt>
                <c:pt idx="38">
                  <c:v>-5.6324645380441485</c:v>
                </c:pt>
                <c:pt idx="39">
                  <c:v>-5.6324645380441485</c:v>
                </c:pt>
                <c:pt idx="40">
                  <c:v>-5.6324645380441485</c:v>
                </c:pt>
                <c:pt idx="41">
                  <c:v>-5.6324645380441485</c:v>
                </c:pt>
                <c:pt idx="42">
                  <c:v>-5.6324645380441485</c:v>
                </c:pt>
                <c:pt idx="43">
                  <c:v>-5.6324645380441485</c:v>
                </c:pt>
                <c:pt idx="44">
                  <c:v>-5.6324645380441485</c:v>
                </c:pt>
                <c:pt idx="45">
                  <c:v>-5.6324645380441485</c:v>
                </c:pt>
                <c:pt idx="46">
                  <c:v>-5.6324645380441485</c:v>
                </c:pt>
                <c:pt idx="47">
                  <c:v>-5.6324645380441485</c:v>
                </c:pt>
                <c:pt idx="48">
                  <c:v>-5.6324645380441485</c:v>
                </c:pt>
                <c:pt idx="49">
                  <c:v>-5.6324645380441485</c:v>
                </c:pt>
                <c:pt idx="50">
                  <c:v>-5.6324645380441485</c:v>
                </c:pt>
                <c:pt idx="51">
                  <c:v>-5.6324645380441485</c:v>
                </c:pt>
                <c:pt idx="52">
                  <c:v>-5.6324645380441485</c:v>
                </c:pt>
                <c:pt idx="53">
                  <c:v>-5.6324645380441485</c:v>
                </c:pt>
                <c:pt idx="54">
                  <c:v>-5.6324645380441485</c:v>
                </c:pt>
                <c:pt idx="55">
                  <c:v>-5.6324645380441485</c:v>
                </c:pt>
                <c:pt idx="56">
                  <c:v>-5.6324645380441485</c:v>
                </c:pt>
                <c:pt idx="57">
                  <c:v>-5.6324645380441485</c:v>
                </c:pt>
                <c:pt idx="58">
                  <c:v>-5.6324645380441485</c:v>
                </c:pt>
                <c:pt idx="59">
                  <c:v>-5.6324645380441485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3'!$Z$4:$Z$63</c:f>
              <c:numCache>
                <c:formatCode>0.00</c:formatCode>
                <c:ptCount val="60"/>
                <c:pt idx="0">
                  <c:v>4.3675354619558515</c:v>
                </c:pt>
                <c:pt idx="1">
                  <c:v>4.3675354619558515</c:v>
                </c:pt>
                <c:pt idx="2">
                  <c:v>4.3675354619558515</c:v>
                </c:pt>
                <c:pt idx="3">
                  <c:v>4.3675354619558515</c:v>
                </c:pt>
                <c:pt idx="4">
                  <c:v>4.3675354619558515</c:v>
                </c:pt>
                <c:pt idx="5">
                  <c:v>4.3675354619558515</c:v>
                </c:pt>
                <c:pt idx="6">
                  <c:v>4.3675354619558515</c:v>
                </c:pt>
                <c:pt idx="7">
                  <c:v>4.3675354619558515</c:v>
                </c:pt>
                <c:pt idx="8">
                  <c:v>4.3675354619558515</c:v>
                </c:pt>
                <c:pt idx="9">
                  <c:v>4.3675354619558515</c:v>
                </c:pt>
                <c:pt idx="10">
                  <c:v>4.3675354619558515</c:v>
                </c:pt>
                <c:pt idx="11">
                  <c:v>4.3675354619558515</c:v>
                </c:pt>
                <c:pt idx="12">
                  <c:v>4.3675354619558515</c:v>
                </c:pt>
                <c:pt idx="13">
                  <c:v>4.3675354619558515</c:v>
                </c:pt>
                <c:pt idx="14">
                  <c:v>4.3675354619558515</c:v>
                </c:pt>
                <c:pt idx="15">
                  <c:v>4.3675354619558515</c:v>
                </c:pt>
                <c:pt idx="16">
                  <c:v>4.3675354619558515</c:v>
                </c:pt>
                <c:pt idx="17">
                  <c:v>4.3675354619558515</c:v>
                </c:pt>
                <c:pt idx="18">
                  <c:v>4.3675354619558515</c:v>
                </c:pt>
                <c:pt idx="19">
                  <c:v>4.3675354619558515</c:v>
                </c:pt>
                <c:pt idx="20">
                  <c:v>4.3675354619558515</c:v>
                </c:pt>
                <c:pt idx="21">
                  <c:v>4.3675354619558515</c:v>
                </c:pt>
                <c:pt idx="22">
                  <c:v>4.3675354619558515</c:v>
                </c:pt>
                <c:pt idx="23">
                  <c:v>4.3675354619558515</c:v>
                </c:pt>
                <c:pt idx="24">
                  <c:v>4.3675354619558515</c:v>
                </c:pt>
                <c:pt idx="25">
                  <c:v>4.3675354619558515</c:v>
                </c:pt>
                <c:pt idx="26">
                  <c:v>4.3675354619558515</c:v>
                </c:pt>
                <c:pt idx="27">
                  <c:v>4.3675354619558515</c:v>
                </c:pt>
                <c:pt idx="28">
                  <c:v>4.3675354619558515</c:v>
                </c:pt>
                <c:pt idx="29">
                  <c:v>4.3675354619558515</c:v>
                </c:pt>
                <c:pt idx="30">
                  <c:v>4.3675354619558515</c:v>
                </c:pt>
                <c:pt idx="31">
                  <c:v>4.3675354619558515</c:v>
                </c:pt>
                <c:pt idx="32">
                  <c:v>4.3675354619558515</c:v>
                </c:pt>
                <c:pt idx="33">
                  <c:v>4.3675354619558515</c:v>
                </c:pt>
                <c:pt idx="34">
                  <c:v>4.3675354619558515</c:v>
                </c:pt>
                <c:pt idx="35">
                  <c:v>4.3675354619558515</c:v>
                </c:pt>
                <c:pt idx="36">
                  <c:v>4.3675354619558515</c:v>
                </c:pt>
                <c:pt idx="37">
                  <c:v>4.3675354619558515</c:v>
                </c:pt>
                <c:pt idx="38">
                  <c:v>4.3675354619558515</c:v>
                </c:pt>
                <c:pt idx="39">
                  <c:v>4.3675354619558515</c:v>
                </c:pt>
                <c:pt idx="40">
                  <c:v>4.3675354619558515</c:v>
                </c:pt>
                <c:pt idx="41">
                  <c:v>4.3675354619558515</c:v>
                </c:pt>
                <c:pt idx="42">
                  <c:v>4.3675354619558515</c:v>
                </c:pt>
                <c:pt idx="43">
                  <c:v>4.3675354619558515</c:v>
                </c:pt>
                <c:pt idx="44">
                  <c:v>4.3675354619558515</c:v>
                </c:pt>
                <c:pt idx="45">
                  <c:v>4.3675354619558515</c:v>
                </c:pt>
                <c:pt idx="46">
                  <c:v>4.3675354619558515</c:v>
                </c:pt>
                <c:pt idx="47">
                  <c:v>4.3675354619558515</c:v>
                </c:pt>
                <c:pt idx="48">
                  <c:v>4.3675354619558515</c:v>
                </c:pt>
                <c:pt idx="49">
                  <c:v>4.3675354619558515</c:v>
                </c:pt>
                <c:pt idx="50">
                  <c:v>4.3675354619558515</c:v>
                </c:pt>
                <c:pt idx="51">
                  <c:v>4.3675354619558515</c:v>
                </c:pt>
                <c:pt idx="52">
                  <c:v>4.3675354619558515</c:v>
                </c:pt>
                <c:pt idx="53">
                  <c:v>4.3675354619558515</c:v>
                </c:pt>
                <c:pt idx="54">
                  <c:v>4.3675354619558515</c:v>
                </c:pt>
                <c:pt idx="55">
                  <c:v>4.3675354619558515</c:v>
                </c:pt>
                <c:pt idx="56">
                  <c:v>4.3675354619558515</c:v>
                </c:pt>
                <c:pt idx="57">
                  <c:v>4.3675354619558515</c:v>
                </c:pt>
                <c:pt idx="58">
                  <c:v>4.3675354619558515</c:v>
                </c:pt>
                <c:pt idx="59">
                  <c:v>4.3675354619558515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3'!$AA$4:$AA$63</c:f>
              <c:numCache>
                <c:formatCode>0.00</c:formatCode>
                <c:ptCount val="60"/>
                <c:pt idx="0">
                  <c:v>-2.2727304795286587</c:v>
                </c:pt>
                <c:pt idx="1">
                  <c:v>-2.2727304795286587</c:v>
                </c:pt>
                <c:pt idx="2">
                  <c:v>-2.2727304795286587</c:v>
                </c:pt>
                <c:pt idx="3">
                  <c:v>-2.2727304795286587</c:v>
                </c:pt>
                <c:pt idx="4">
                  <c:v>-2.2727304795286587</c:v>
                </c:pt>
                <c:pt idx="5">
                  <c:v>-2.2727304795286587</c:v>
                </c:pt>
                <c:pt idx="6">
                  <c:v>-2.2727304795286587</c:v>
                </c:pt>
                <c:pt idx="7">
                  <c:v>-2.2727304795286587</c:v>
                </c:pt>
                <c:pt idx="8">
                  <c:v>-2.2727304795286587</c:v>
                </c:pt>
                <c:pt idx="9">
                  <c:v>-2.2727304795286587</c:v>
                </c:pt>
                <c:pt idx="10">
                  <c:v>-2.2727304795286587</c:v>
                </c:pt>
                <c:pt idx="11">
                  <c:v>-2.2727304795286587</c:v>
                </c:pt>
                <c:pt idx="12">
                  <c:v>-2.2727304795286587</c:v>
                </c:pt>
                <c:pt idx="13">
                  <c:v>-2.2727304795286587</c:v>
                </c:pt>
                <c:pt idx="14">
                  <c:v>-2.2727304795286587</c:v>
                </c:pt>
                <c:pt idx="15">
                  <c:v>-2.2727304795286587</c:v>
                </c:pt>
                <c:pt idx="16">
                  <c:v>-2.2727304795286587</c:v>
                </c:pt>
                <c:pt idx="17">
                  <c:v>-2.2727304795286587</c:v>
                </c:pt>
                <c:pt idx="18">
                  <c:v>-2.2727304795286587</c:v>
                </c:pt>
                <c:pt idx="19">
                  <c:v>-2.2727304795286587</c:v>
                </c:pt>
                <c:pt idx="20">
                  <c:v>-2.2727304795286587</c:v>
                </c:pt>
                <c:pt idx="21">
                  <c:v>-2.2727304795286587</c:v>
                </c:pt>
                <c:pt idx="22">
                  <c:v>-2.2727304795286587</c:v>
                </c:pt>
                <c:pt idx="23">
                  <c:v>-2.2727304795286587</c:v>
                </c:pt>
                <c:pt idx="24">
                  <c:v>-2.2727304795286587</c:v>
                </c:pt>
                <c:pt idx="25">
                  <c:v>-2.2727304795286587</c:v>
                </c:pt>
                <c:pt idx="26">
                  <c:v>-2.2727304795286587</c:v>
                </c:pt>
                <c:pt idx="27">
                  <c:v>-2.2727304795286587</c:v>
                </c:pt>
                <c:pt idx="28">
                  <c:v>-2.2727304795286587</c:v>
                </c:pt>
                <c:pt idx="29">
                  <c:v>-2.2727304795286587</c:v>
                </c:pt>
                <c:pt idx="30">
                  <c:v>-2.2727304795286587</c:v>
                </c:pt>
                <c:pt idx="31">
                  <c:v>-2.2727304795286587</c:v>
                </c:pt>
                <c:pt idx="32">
                  <c:v>-2.2727304795286587</c:v>
                </c:pt>
                <c:pt idx="33">
                  <c:v>-2.2727304795286587</c:v>
                </c:pt>
                <c:pt idx="34">
                  <c:v>-2.2727304795286587</c:v>
                </c:pt>
                <c:pt idx="35">
                  <c:v>-2.2727304795286587</c:v>
                </c:pt>
                <c:pt idx="36">
                  <c:v>-2.2727304795286587</c:v>
                </c:pt>
                <c:pt idx="37">
                  <c:v>-2.2727304795286587</c:v>
                </c:pt>
                <c:pt idx="38">
                  <c:v>-2.2727304795286587</c:v>
                </c:pt>
                <c:pt idx="39">
                  <c:v>-2.2727304795286587</c:v>
                </c:pt>
                <c:pt idx="40">
                  <c:v>-2.2727304795286587</c:v>
                </c:pt>
                <c:pt idx="41">
                  <c:v>-2.2727304795286587</c:v>
                </c:pt>
                <c:pt idx="42">
                  <c:v>-2.2727304795286587</c:v>
                </c:pt>
                <c:pt idx="43">
                  <c:v>-2.2727304795286587</c:v>
                </c:pt>
                <c:pt idx="44">
                  <c:v>-2.2727304795286587</c:v>
                </c:pt>
                <c:pt idx="45">
                  <c:v>-2.2727304795286587</c:v>
                </c:pt>
                <c:pt idx="46">
                  <c:v>-2.2727304795286587</c:v>
                </c:pt>
                <c:pt idx="47">
                  <c:v>-2.2727304795286587</c:v>
                </c:pt>
                <c:pt idx="48">
                  <c:v>-2.2727304795286587</c:v>
                </c:pt>
                <c:pt idx="49">
                  <c:v>-2.2727304795286587</c:v>
                </c:pt>
                <c:pt idx="50">
                  <c:v>-2.2727304795286587</c:v>
                </c:pt>
                <c:pt idx="51">
                  <c:v>-2.2727304795286587</c:v>
                </c:pt>
                <c:pt idx="52">
                  <c:v>-2.2727304795286587</c:v>
                </c:pt>
                <c:pt idx="53">
                  <c:v>-2.2727304795286587</c:v>
                </c:pt>
                <c:pt idx="54">
                  <c:v>-2.2727304795286587</c:v>
                </c:pt>
                <c:pt idx="55">
                  <c:v>-2.2727304795286587</c:v>
                </c:pt>
                <c:pt idx="56">
                  <c:v>-2.2727304795286587</c:v>
                </c:pt>
                <c:pt idx="57">
                  <c:v>-2.2727304795286587</c:v>
                </c:pt>
                <c:pt idx="58">
                  <c:v>-2.2727304795286587</c:v>
                </c:pt>
                <c:pt idx="59">
                  <c:v>-2.2727304795286587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'Class 3'!$B$4:$B$63</c:f>
              <c:strCache>
                <c:ptCount val="60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13-Other</c:v>
                </c:pt>
                <c:pt idx="7">
                  <c:v>13-Other</c:v>
                </c:pt>
                <c:pt idx="8">
                  <c:v>13-Other</c:v>
                </c:pt>
                <c:pt idx="9">
                  <c:v>14-USGS</c:v>
                </c:pt>
                <c:pt idx="10">
                  <c:v>14-USGS</c:v>
                </c:pt>
                <c:pt idx="11">
                  <c:v>14-USGS</c:v>
                </c:pt>
                <c:pt idx="12">
                  <c:v>15-USGS</c:v>
                </c:pt>
                <c:pt idx="13">
                  <c:v>15-USGS</c:v>
                </c:pt>
                <c:pt idx="14">
                  <c:v>15-USGS</c:v>
                </c:pt>
                <c:pt idx="15">
                  <c:v>16-Other</c:v>
                </c:pt>
                <c:pt idx="16">
                  <c:v>16-Other</c:v>
                </c:pt>
                <c:pt idx="17">
                  <c:v>16-Other</c:v>
                </c:pt>
                <c:pt idx="18">
                  <c:v>17-USGS</c:v>
                </c:pt>
                <c:pt idx="19">
                  <c:v>17-USGS</c:v>
                </c:pt>
                <c:pt idx="20">
                  <c:v>17-USGS</c:v>
                </c:pt>
                <c:pt idx="21">
                  <c:v>18-USGS</c:v>
                </c:pt>
                <c:pt idx="22">
                  <c:v>18-USGS</c:v>
                </c:pt>
                <c:pt idx="23">
                  <c:v>18-USGS</c:v>
                </c:pt>
                <c:pt idx="24">
                  <c:v>19-USGS</c:v>
                </c:pt>
                <c:pt idx="25">
                  <c:v>19-USGS</c:v>
                </c:pt>
                <c:pt idx="26">
                  <c:v>19-USGS</c:v>
                </c:pt>
                <c:pt idx="27">
                  <c:v>20-USGS</c:v>
                </c:pt>
                <c:pt idx="28">
                  <c:v>20-USGS</c:v>
                </c:pt>
                <c:pt idx="29">
                  <c:v>20-USGS</c:v>
                </c:pt>
                <c:pt idx="30">
                  <c:v>23-Other</c:v>
                </c:pt>
                <c:pt idx="31">
                  <c:v>23-Other</c:v>
                </c:pt>
                <c:pt idx="32">
                  <c:v>23-Other</c:v>
                </c:pt>
                <c:pt idx="33">
                  <c:v>25-USGS</c:v>
                </c:pt>
                <c:pt idx="34">
                  <c:v>25-USGS</c:v>
                </c:pt>
                <c:pt idx="35">
                  <c:v>25-USGS</c:v>
                </c:pt>
                <c:pt idx="36">
                  <c:v>27-Other</c:v>
                </c:pt>
                <c:pt idx="37">
                  <c:v>27-Other</c:v>
                </c:pt>
                <c:pt idx="38">
                  <c:v>27-Other</c:v>
                </c:pt>
                <c:pt idx="39">
                  <c:v>28-Other</c:v>
                </c:pt>
                <c:pt idx="40">
                  <c:v>28-Other</c:v>
                </c:pt>
                <c:pt idx="41">
                  <c:v>28-Other</c:v>
                </c:pt>
                <c:pt idx="42">
                  <c:v>29-Other</c:v>
                </c:pt>
                <c:pt idx="43">
                  <c:v>29-Other</c:v>
                </c:pt>
                <c:pt idx="44">
                  <c:v>29-Other</c:v>
                </c:pt>
                <c:pt idx="45">
                  <c:v>30-Other</c:v>
                </c:pt>
                <c:pt idx="46">
                  <c:v>30-Other</c:v>
                </c:pt>
                <c:pt idx="47">
                  <c:v>30-Other</c:v>
                </c:pt>
                <c:pt idx="48">
                  <c:v>31-Other</c:v>
                </c:pt>
                <c:pt idx="49">
                  <c:v>31-Other</c:v>
                </c:pt>
                <c:pt idx="50">
                  <c:v>31-Other</c:v>
                </c:pt>
                <c:pt idx="51">
                  <c:v>34-Other</c:v>
                </c:pt>
                <c:pt idx="52">
                  <c:v>34-Other</c:v>
                </c:pt>
                <c:pt idx="53">
                  <c:v>34-Other</c:v>
                </c:pt>
                <c:pt idx="54">
                  <c:v>35-Other</c:v>
                </c:pt>
                <c:pt idx="55">
                  <c:v>35-Other</c:v>
                </c:pt>
                <c:pt idx="56">
                  <c:v>35-Other</c:v>
                </c:pt>
                <c:pt idx="57">
                  <c:v>36-Other</c:v>
                </c:pt>
                <c:pt idx="58">
                  <c:v>36-Other</c:v>
                </c:pt>
                <c:pt idx="59">
                  <c:v>36-Other</c:v>
                </c:pt>
              </c:strCache>
            </c:strRef>
          </c:cat>
          <c:val>
            <c:numRef>
              <c:f>'Class 3'!$AB$4:$AB$63</c:f>
              <c:numCache>
                <c:formatCode>0.00</c:formatCode>
                <c:ptCount val="60"/>
                <c:pt idx="0">
                  <c:v>1.0078014034403617</c:v>
                </c:pt>
                <c:pt idx="1">
                  <c:v>1.0078014034403617</c:v>
                </c:pt>
                <c:pt idx="2">
                  <c:v>1.0078014034403617</c:v>
                </c:pt>
                <c:pt idx="3">
                  <c:v>1.0078014034403617</c:v>
                </c:pt>
                <c:pt idx="4">
                  <c:v>1.0078014034403617</c:v>
                </c:pt>
                <c:pt idx="5">
                  <c:v>1.0078014034403617</c:v>
                </c:pt>
                <c:pt idx="6">
                  <c:v>1.0078014034403617</c:v>
                </c:pt>
                <c:pt idx="7">
                  <c:v>1.0078014034403617</c:v>
                </c:pt>
                <c:pt idx="8">
                  <c:v>1.0078014034403617</c:v>
                </c:pt>
                <c:pt idx="9">
                  <c:v>1.0078014034403617</c:v>
                </c:pt>
                <c:pt idx="10">
                  <c:v>1.0078014034403617</c:v>
                </c:pt>
                <c:pt idx="11">
                  <c:v>1.0078014034403617</c:v>
                </c:pt>
                <c:pt idx="12">
                  <c:v>1.0078014034403617</c:v>
                </c:pt>
                <c:pt idx="13">
                  <c:v>1.0078014034403617</c:v>
                </c:pt>
                <c:pt idx="14">
                  <c:v>1.0078014034403617</c:v>
                </c:pt>
                <c:pt idx="15">
                  <c:v>1.0078014034403617</c:v>
                </c:pt>
                <c:pt idx="16">
                  <c:v>1.0078014034403617</c:v>
                </c:pt>
                <c:pt idx="17">
                  <c:v>1.0078014034403617</c:v>
                </c:pt>
                <c:pt idx="18">
                  <c:v>1.0078014034403617</c:v>
                </c:pt>
                <c:pt idx="19">
                  <c:v>1.0078014034403617</c:v>
                </c:pt>
                <c:pt idx="20">
                  <c:v>1.0078014034403617</c:v>
                </c:pt>
                <c:pt idx="21">
                  <c:v>1.0078014034403617</c:v>
                </c:pt>
                <c:pt idx="22">
                  <c:v>1.0078014034403617</c:v>
                </c:pt>
                <c:pt idx="23">
                  <c:v>1.0078014034403617</c:v>
                </c:pt>
                <c:pt idx="24">
                  <c:v>1.0078014034403617</c:v>
                </c:pt>
                <c:pt idx="25">
                  <c:v>1.0078014034403617</c:v>
                </c:pt>
                <c:pt idx="26">
                  <c:v>1.0078014034403617</c:v>
                </c:pt>
                <c:pt idx="27">
                  <c:v>1.0078014034403617</c:v>
                </c:pt>
                <c:pt idx="28">
                  <c:v>1.0078014034403617</c:v>
                </c:pt>
                <c:pt idx="29">
                  <c:v>1.0078014034403617</c:v>
                </c:pt>
                <c:pt idx="30">
                  <c:v>1.0078014034403617</c:v>
                </c:pt>
                <c:pt idx="31">
                  <c:v>1.0078014034403617</c:v>
                </c:pt>
                <c:pt idx="32">
                  <c:v>1.0078014034403617</c:v>
                </c:pt>
                <c:pt idx="33">
                  <c:v>1.0078014034403617</c:v>
                </c:pt>
                <c:pt idx="34">
                  <c:v>1.0078014034403617</c:v>
                </c:pt>
                <c:pt idx="35">
                  <c:v>1.0078014034403617</c:v>
                </c:pt>
                <c:pt idx="36">
                  <c:v>1.0078014034403617</c:v>
                </c:pt>
                <c:pt idx="37">
                  <c:v>1.0078014034403617</c:v>
                </c:pt>
                <c:pt idx="38">
                  <c:v>1.0078014034403617</c:v>
                </c:pt>
                <c:pt idx="39">
                  <c:v>1.0078014034403617</c:v>
                </c:pt>
                <c:pt idx="40">
                  <c:v>1.0078014034403617</c:v>
                </c:pt>
                <c:pt idx="41">
                  <c:v>1.0078014034403617</c:v>
                </c:pt>
                <c:pt idx="42">
                  <c:v>1.0078014034403617</c:v>
                </c:pt>
                <c:pt idx="43">
                  <c:v>1.0078014034403617</c:v>
                </c:pt>
                <c:pt idx="44">
                  <c:v>1.0078014034403617</c:v>
                </c:pt>
                <c:pt idx="45">
                  <c:v>1.0078014034403617</c:v>
                </c:pt>
                <c:pt idx="46">
                  <c:v>1.0078014034403617</c:v>
                </c:pt>
                <c:pt idx="47">
                  <c:v>1.0078014034403617</c:v>
                </c:pt>
                <c:pt idx="48">
                  <c:v>1.0078014034403617</c:v>
                </c:pt>
                <c:pt idx="49">
                  <c:v>1.0078014034403617</c:v>
                </c:pt>
                <c:pt idx="50">
                  <c:v>1.0078014034403617</c:v>
                </c:pt>
                <c:pt idx="51">
                  <c:v>1.0078014034403617</c:v>
                </c:pt>
                <c:pt idx="52">
                  <c:v>1.0078014034403617</c:v>
                </c:pt>
                <c:pt idx="53">
                  <c:v>1.0078014034403617</c:v>
                </c:pt>
                <c:pt idx="54">
                  <c:v>1.0078014034403617</c:v>
                </c:pt>
                <c:pt idx="55">
                  <c:v>1.0078014034403617</c:v>
                </c:pt>
                <c:pt idx="56">
                  <c:v>1.0078014034403617</c:v>
                </c:pt>
                <c:pt idx="57">
                  <c:v>1.0078014034403617</c:v>
                </c:pt>
                <c:pt idx="58">
                  <c:v>1.0078014034403617</c:v>
                </c:pt>
                <c:pt idx="59">
                  <c:v>1.0078014034403617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96392"/>
        <c:axId val="248530528"/>
      </c:lineChart>
      <c:catAx>
        <c:axId val="2500963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530528"/>
        <c:crossesAt val="-10"/>
        <c:auto val="1"/>
        <c:lblAlgn val="ctr"/>
        <c:lblOffset val="100"/>
        <c:tickLblSkip val="3"/>
        <c:tickMarkSkip val="3"/>
        <c:noMultiLvlLbl val="0"/>
      </c:catAx>
      <c:valAx>
        <c:axId val="248530528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7079949430404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96392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2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80008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2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headerFooter alignWithMargins="0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headerFooter alignWithMargins="0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1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1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0000FF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2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12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12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2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59755" name="Line 4"/>
        <xdr:cNvSpPr>
          <a:spLocks noChangeShapeType="1"/>
        </xdr:cNvSpPr>
      </xdr:nvSpPr>
      <xdr:spPr bwMode="auto">
        <a:xfrm flipH="1">
          <a:off x="0" y="653796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0.13638</cdr:x>
      <cdr:y>0.63535</cdr:y>
    </cdr:from>
    <cdr:to>
      <cdr:x>0.24293</cdr:x>
      <cdr:y>0.76714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61841" y="3705330"/>
          <a:ext cx="914400" cy="805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0.15808</cdr:x>
      <cdr:y>0.24304</cdr:y>
    </cdr:from>
    <cdr:to>
      <cdr:x>0.26413</cdr:x>
      <cdr:y>0.39165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50247" y="12979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0.82715</cdr:x>
      <cdr:y>0.60489</cdr:y>
    </cdr:from>
    <cdr:to>
      <cdr:x>0.96309</cdr:x>
      <cdr:y>0.76178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092462" y="3525297"/>
          <a:ext cx="1165608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0.12793</cdr:x>
      <cdr:y>0.63937</cdr:y>
    </cdr:from>
    <cdr:to>
      <cdr:x>0.23457</cdr:x>
      <cdr:y>0.79626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96944" y="37262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</a:t>
          </a:r>
          <a:r>
            <a:rPr lang="en-US" sz="1100" baseline="0">
              <a:solidFill>
                <a:srgbClr val="00B050"/>
              </a:solidFill>
            </a:rPr>
            <a:t> points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-45 to -57%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0.21191</cdr:x>
      <cdr:y>0.5977</cdr:y>
    </cdr:from>
    <cdr:to>
      <cdr:x>0.31855</cdr:x>
      <cdr:y>0.7546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17078" y="34834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</a:t>
          </a:r>
          <a:r>
            <a:rPr lang="en-US" sz="1100" baseline="0">
              <a:solidFill>
                <a:srgbClr val="00B050"/>
              </a:solidFill>
            </a:rPr>
            <a:t> chart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-30%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0.46191</cdr:x>
      <cdr:y>0.53736</cdr:y>
    </cdr:from>
    <cdr:to>
      <cdr:x>0.63281</cdr:x>
      <cdr:y>0.69425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60724" y="3131736"/>
          <a:ext cx="146538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0.13663</cdr:x>
      <cdr:y>0.63331</cdr:y>
    </cdr:from>
    <cdr:to>
      <cdr:x>0.24368</cdr:x>
      <cdr:y>0.75817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61842" y="3694863"/>
          <a:ext cx="914400" cy="764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0.12207</cdr:x>
      <cdr:y>0.5704</cdr:y>
    </cdr:from>
    <cdr:to>
      <cdr:x>0.29102</cdr:x>
      <cdr:y>0.7273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46703" y="3324330"/>
          <a:ext cx="1448638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0.13672</cdr:x>
      <cdr:y>0.44109</cdr:y>
    </cdr:from>
    <cdr:to>
      <cdr:x>0.24336</cdr:x>
      <cdr:y>0.59799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72308" y="257070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0.28613</cdr:x>
      <cdr:y>0.60776</cdr:y>
    </cdr:from>
    <cdr:to>
      <cdr:x>0.39277</cdr:x>
      <cdr:y>0.76466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453472" y="354204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0.12793</cdr:x>
      <cdr:y>0.62644</cdr:y>
    </cdr:from>
    <cdr:to>
      <cdr:x>0.23457</cdr:x>
      <cdr:y>0.78333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96945" y="3650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-60 to -65%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60776" name="Line 3"/>
        <xdr:cNvSpPr>
          <a:spLocks noChangeShapeType="1"/>
        </xdr:cNvSpPr>
      </xdr:nvSpPr>
      <xdr:spPr bwMode="auto">
        <a:xfrm flipH="1">
          <a:off x="0" y="702564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8</xdr:row>
      <xdr:rowOff>22860</xdr:rowOff>
    </xdr:from>
    <xdr:to>
      <xdr:col>8</xdr:col>
      <xdr:colOff>487680</xdr:colOff>
      <xdr:row>16</xdr:row>
      <xdr:rowOff>99060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8244840" y="1493520"/>
          <a:ext cx="762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8</xdr:row>
      <xdr:rowOff>22860</xdr:rowOff>
    </xdr:from>
    <xdr:to>
      <xdr:col>7</xdr:col>
      <xdr:colOff>487680</xdr:colOff>
      <xdr:row>16</xdr:row>
      <xdr:rowOff>99060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61800" name="Line 3"/>
        <xdr:cNvSpPr>
          <a:spLocks noChangeShapeType="1"/>
        </xdr:cNvSpPr>
      </xdr:nvSpPr>
      <xdr:spPr bwMode="auto">
        <a:xfrm flipH="1">
          <a:off x="0" y="7025640"/>
          <a:ext cx="1325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0.125</cdr:x>
      <cdr:y>0.62069</cdr:y>
    </cdr:from>
    <cdr:to>
      <cdr:x>0.23164</cdr:x>
      <cdr:y>0.77759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1825" y="361740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  <a:r>
            <a:rPr lang="en-US" sz="1100" baseline="0">
              <a:solidFill>
                <a:srgbClr val="00B050"/>
              </a:solidFill>
            </a:rPr>
            <a:t> at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-66 to -72%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65mg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65mg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105mg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65mg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2222mg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2222mg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DZ80"/>
  <sheetViews>
    <sheetView zoomScaleNormal="100" workbookViewId="0">
      <pane ySplit="3" topLeftCell="A4" activePane="bottomLeft" state="frozen"/>
      <selection activeCell="B61" sqref="B61"/>
      <selection pane="bottomLeft" activeCell="AU1" sqref="AU1"/>
    </sheetView>
  </sheetViews>
  <sheetFormatPr defaultColWidth="9.109375" defaultRowHeight="13.2" x14ac:dyDescent="0.25"/>
  <cols>
    <col min="1" max="1" width="7.88671875" style="1" bestFit="1" customWidth="1"/>
    <col min="2" max="2" width="11.44140625" style="66" bestFit="1" customWidth="1"/>
    <col min="3" max="3" width="17.5546875" style="1" bestFit="1" customWidth="1"/>
    <col min="4" max="4" width="10.44140625" style="39" bestFit="1" customWidth="1"/>
    <col min="5" max="5" width="12.5546875" style="39" bestFit="1" customWidth="1"/>
    <col min="6" max="6" width="14" style="134" bestFit="1" customWidth="1"/>
    <col min="7" max="7" width="12" style="41" customWidth="1"/>
    <col min="8" max="8" width="12" style="1" customWidth="1"/>
    <col min="9" max="9" width="9.6640625" style="1" customWidth="1"/>
    <col min="10" max="10" width="16.109375" style="1" customWidth="1"/>
    <col min="11" max="11" width="12.5546875" style="48" bestFit="1" customWidth="1"/>
    <col min="12" max="12" width="14" style="48" bestFit="1" customWidth="1"/>
    <col min="13" max="13" width="10" style="48" bestFit="1" customWidth="1"/>
    <col min="14" max="15" width="10.33203125" style="48" bestFit="1" customWidth="1"/>
    <col min="16" max="16" width="18.88671875" style="48" customWidth="1"/>
    <col min="17" max="17" width="13.44140625" style="2" bestFit="1" customWidth="1"/>
    <col min="18" max="18" width="12.5546875" style="1" customWidth="1"/>
    <col min="19" max="19" width="13.33203125" style="2" bestFit="1" customWidth="1"/>
    <col min="20" max="20" width="13.33203125" style="2" customWidth="1"/>
    <col min="21" max="21" width="12.5546875" style="1" customWidth="1"/>
    <col min="22" max="22" width="13.88671875" style="2" customWidth="1"/>
    <col min="23" max="23" width="29.33203125" style="174" bestFit="1" customWidth="1"/>
    <col min="24" max="24" width="7.6640625" style="156" bestFit="1" customWidth="1"/>
    <col min="25" max="25" width="8.44140625" style="156" bestFit="1" customWidth="1"/>
    <col min="26" max="26" width="9" style="156" bestFit="1" customWidth="1"/>
    <col min="27" max="27" width="10.6640625" style="155" customWidth="1"/>
    <col min="28" max="28" width="11.33203125" style="155" bestFit="1" customWidth="1"/>
    <col min="29" max="29" width="7.6640625" style="156" bestFit="1" customWidth="1"/>
    <col min="30" max="30" width="8.44140625" style="156" bestFit="1" customWidth="1"/>
    <col min="31" max="31" width="9" style="156" bestFit="1" customWidth="1"/>
    <col min="32" max="32" width="10.6640625" style="155" customWidth="1"/>
    <col min="33" max="33" width="11.33203125" style="155" bestFit="1" customWidth="1"/>
    <col min="34" max="34" width="7.6640625" style="156" bestFit="1" customWidth="1"/>
    <col min="35" max="35" width="8.44140625" style="156" bestFit="1" customWidth="1"/>
    <col min="36" max="36" width="9" style="156" bestFit="1" customWidth="1"/>
    <col min="37" max="37" width="10.6640625" style="155" customWidth="1"/>
    <col min="38" max="38" width="11.33203125" style="155" bestFit="1" customWidth="1"/>
    <col min="39" max="39" width="7.6640625" style="156" bestFit="1" customWidth="1"/>
    <col min="40" max="40" width="8.44140625" style="156" bestFit="1" customWidth="1"/>
    <col min="41" max="41" width="9" style="156" bestFit="1" customWidth="1"/>
    <col min="42" max="42" width="10.6640625" style="155" customWidth="1"/>
    <col min="43" max="43" width="11.33203125" style="155" bestFit="1" customWidth="1"/>
    <col min="44" max="45" width="9.109375" style="82"/>
    <col min="46" max="91" width="9.109375" style="43"/>
    <col min="92" max="130" width="9.109375" style="67"/>
    <col min="131" max="16384" width="9.109375" style="1"/>
  </cols>
  <sheetData>
    <row r="1" spans="1:130" s="3" customFormat="1" x14ac:dyDescent="0.25">
      <c r="A1" s="44"/>
      <c r="B1" s="63"/>
      <c r="C1" s="44"/>
      <c r="D1" s="44"/>
      <c r="E1" s="84" t="s">
        <v>4</v>
      </c>
      <c r="F1" s="130" t="s">
        <v>4</v>
      </c>
      <c r="G1" s="85" t="s">
        <v>4</v>
      </c>
      <c r="H1" s="84" t="s">
        <v>4</v>
      </c>
      <c r="I1" s="84" t="s">
        <v>4</v>
      </c>
      <c r="J1" s="84" t="s">
        <v>2</v>
      </c>
      <c r="K1" s="86" t="s">
        <v>0</v>
      </c>
      <c r="L1" s="86" t="s">
        <v>0</v>
      </c>
      <c r="M1" s="86" t="s">
        <v>0</v>
      </c>
      <c r="N1" s="86" t="s">
        <v>0</v>
      </c>
      <c r="O1" s="86" t="s">
        <v>0</v>
      </c>
      <c r="P1" s="86" t="s">
        <v>1</v>
      </c>
      <c r="Q1" s="87" t="s">
        <v>6</v>
      </c>
      <c r="R1" s="84" t="s">
        <v>6</v>
      </c>
      <c r="S1" s="87" t="s">
        <v>10</v>
      </c>
      <c r="T1" s="87" t="s">
        <v>10</v>
      </c>
      <c r="U1" s="84" t="s">
        <v>5</v>
      </c>
      <c r="V1" s="87" t="s">
        <v>5</v>
      </c>
      <c r="W1" s="173"/>
      <c r="X1" s="153"/>
      <c r="Y1" s="153"/>
      <c r="Z1" s="153"/>
      <c r="AA1" s="154"/>
      <c r="AB1" s="154"/>
      <c r="AC1" s="153"/>
      <c r="AD1" s="153"/>
      <c r="AE1" s="153"/>
      <c r="AF1" s="154"/>
      <c r="AG1" s="154"/>
      <c r="AH1" s="153"/>
      <c r="AI1" s="153"/>
      <c r="AJ1" s="153"/>
      <c r="AK1" s="154"/>
      <c r="AL1" s="154"/>
      <c r="AM1" s="153"/>
      <c r="AN1" s="153"/>
      <c r="AO1" s="153"/>
      <c r="AP1" s="154"/>
      <c r="AQ1" s="15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</row>
    <row r="2" spans="1:130" s="3" customFormat="1" x14ac:dyDescent="0.25">
      <c r="A2" s="44" t="s">
        <v>7</v>
      </c>
      <c r="B2" s="63" t="s">
        <v>84</v>
      </c>
      <c r="C2" s="44" t="s">
        <v>152</v>
      </c>
      <c r="D2" s="44" t="s">
        <v>65</v>
      </c>
      <c r="E2" s="84" t="s">
        <v>70</v>
      </c>
      <c r="F2" s="130" t="s">
        <v>8</v>
      </c>
      <c r="G2" s="85" t="s">
        <v>6</v>
      </c>
      <c r="H2" s="84" t="s">
        <v>10</v>
      </c>
      <c r="I2" s="84" t="s">
        <v>5</v>
      </c>
      <c r="J2" s="84" t="s">
        <v>3</v>
      </c>
      <c r="K2" s="86" t="s">
        <v>70</v>
      </c>
      <c r="L2" s="86" t="s">
        <v>8</v>
      </c>
      <c r="M2" s="86" t="s">
        <v>6</v>
      </c>
      <c r="N2" s="86" t="s">
        <v>10</v>
      </c>
      <c r="O2" s="86" t="s">
        <v>11</v>
      </c>
      <c r="P2" s="86" t="s">
        <v>9</v>
      </c>
      <c r="Q2" s="84" t="s">
        <v>74</v>
      </c>
      <c r="R2" s="84" t="s">
        <v>13</v>
      </c>
      <c r="S2" s="84" t="s">
        <v>75</v>
      </c>
      <c r="T2" s="84" t="s">
        <v>13</v>
      </c>
      <c r="U2" s="84" t="s">
        <v>13</v>
      </c>
      <c r="V2" s="87" t="s">
        <v>3</v>
      </c>
      <c r="W2" s="173"/>
      <c r="X2" s="204" t="s">
        <v>102</v>
      </c>
      <c r="Y2" s="204"/>
      <c r="Z2" s="204"/>
      <c r="AA2" s="204"/>
      <c r="AB2" s="204"/>
      <c r="AC2" s="204" t="s">
        <v>103</v>
      </c>
      <c r="AD2" s="204"/>
      <c r="AE2" s="204"/>
      <c r="AF2" s="204"/>
      <c r="AG2" s="204"/>
      <c r="AH2" s="204" t="s">
        <v>104</v>
      </c>
      <c r="AI2" s="204"/>
      <c r="AJ2" s="204"/>
      <c r="AK2" s="204"/>
      <c r="AL2" s="204"/>
      <c r="AM2" s="204" t="s">
        <v>93</v>
      </c>
      <c r="AN2" s="204"/>
      <c r="AO2" s="204"/>
      <c r="AP2" s="204"/>
      <c r="AQ2" s="20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</row>
    <row r="3" spans="1:130" s="3" customFormat="1" x14ac:dyDescent="0.25">
      <c r="A3" s="44"/>
      <c r="B3" s="63"/>
      <c r="C3" s="44" t="s">
        <v>39</v>
      </c>
      <c r="D3" s="44"/>
      <c r="E3" s="84" t="s">
        <v>71</v>
      </c>
      <c r="F3" s="130" t="s">
        <v>69</v>
      </c>
      <c r="G3" s="85" t="s">
        <v>61</v>
      </c>
      <c r="H3" s="84" t="s">
        <v>61</v>
      </c>
      <c r="I3" s="84" t="s">
        <v>61</v>
      </c>
      <c r="J3" s="84" t="s">
        <v>14</v>
      </c>
      <c r="K3" s="86" t="s">
        <v>71</v>
      </c>
      <c r="L3" s="86" t="s">
        <v>69</v>
      </c>
      <c r="M3" s="86" t="s">
        <v>61</v>
      </c>
      <c r="N3" s="86" t="s">
        <v>61</v>
      </c>
      <c r="O3" s="86" t="s">
        <v>61</v>
      </c>
      <c r="P3" s="86" t="s">
        <v>14</v>
      </c>
      <c r="Q3" s="87" t="s">
        <v>73</v>
      </c>
      <c r="R3" s="84" t="s">
        <v>72</v>
      </c>
      <c r="S3" s="87" t="s">
        <v>73</v>
      </c>
      <c r="T3" s="84" t="s">
        <v>72</v>
      </c>
      <c r="U3" s="84" t="s">
        <v>72</v>
      </c>
      <c r="V3" s="84" t="s">
        <v>72</v>
      </c>
      <c r="W3" s="173" t="s">
        <v>149</v>
      </c>
      <c r="X3" s="153" t="s">
        <v>26</v>
      </c>
      <c r="Y3" s="153" t="s">
        <v>91</v>
      </c>
      <c r="Z3" s="153" t="s">
        <v>92</v>
      </c>
      <c r="AA3" s="154" t="s">
        <v>89</v>
      </c>
      <c r="AB3" s="154" t="s">
        <v>90</v>
      </c>
      <c r="AC3" s="153" t="s">
        <v>26</v>
      </c>
      <c r="AD3" s="153" t="s">
        <v>91</v>
      </c>
      <c r="AE3" s="153" t="s">
        <v>92</v>
      </c>
      <c r="AF3" s="154" t="s">
        <v>89</v>
      </c>
      <c r="AG3" s="154" t="s">
        <v>90</v>
      </c>
      <c r="AH3" s="153" t="s">
        <v>26</v>
      </c>
      <c r="AI3" s="153" t="s">
        <v>91</v>
      </c>
      <c r="AJ3" s="153" t="s">
        <v>92</v>
      </c>
      <c r="AK3" s="154" t="s">
        <v>89</v>
      </c>
      <c r="AL3" s="154" t="s">
        <v>90</v>
      </c>
      <c r="AM3" s="153" t="s">
        <v>26</v>
      </c>
      <c r="AN3" s="153" t="s">
        <v>91</v>
      </c>
      <c r="AO3" s="153" t="s">
        <v>92</v>
      </c>
      <c r="AP3" s="154" t="s">
        <v>89</v>
      </c>
      <c r="AQ3" s="154" t="s">
        <v>90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</row>
    <row r="4" spans="1:130" s="5" customFormat="1" x14ac:dyDescent="0.25">
      <c r="A4" s="36" t="s">
        <v>40</v>
      </c>
      <c r="B4" s="49" t="s">
        <v>161</v>
      </c>
      <c r="C4" s="36" t="s">
        <v>154</v>
      </c>
      <c r="D4" s="40" t="s">
        <v>66</v>
      </c>
      <c r="E4" s="131">
        <v>448.61535000000003</v>
      </c>
      <c r="F4" s="131">
        <f>E4+G4+H4</f>
        <v>448.7</v>
      </c>
      <c r="G4" s="188">
        <v>6.5299999999999997E-2</v>
      </c>
      <c r="H4" s="188">
        <v>1.9349999999999999E-2</v>
      </c>
      <c r="I4" s="182">
        <f>G4+H4</f>
        <v>8.4650000000000003E-2</v>
      </c>
      <c r="J4" s="38">
        <f>(1.6061/(1.6061-(I4/F4)))*(I4/F4)*1000000</f>
        <v>188.67828024836146</v>
      </c>
      <c r="K4" s="89"/>
      <c r="L4" s="91"/>
      <c r="M4" s="92"/>
      <c r="N4" s="92"/>
      <c r="O4" s="92"/>
      <c r="P4" s="91"/>
      <c r="Q4" s="38"/>
      <c r="R4" s="38"/>
      <c r="S4" s="38"/>
      <c r="T4" s="38"/>
      <c r="U4" s="38"/>
      <c r="V4" s="38"/>
      <c r="W4" s="172" t="s">
        <v>192</v>
      </c>
      <c r="X4" s="155">
        <f t="shared" ref="X4:X32" si="0">$R$68</f>
        <v>-3.8845386150775236</v>
      </c>
      <c r="Y4" s="155">
        <f t="shared" ref="Y4:Y32" si="1">$R$68-5</f>
        <v>-8.8845386150775241</v>
      </c>
      <c r="Z4" s="155">
        <f t="shared" ref="Z4:Z32" si="2">$R$68+5</f>
        <v>1.1154613849224764</v>
      </c>
      <c r="AA4" s="155">
        <f t="shared" ref="AA4:AA32" si="3">($R$68-(3*$R$71))</f>
        <v>-11.777656604160788</v>
      </c>
      <c r="AB4" s="155">
        <f t="shared" ref="AB4:AB32" si="4">($R$68+(3*$R$71))</f>
        <v>4.0085793740057394</v>
      </c>
      <c r="AC4" s="155">
        <f t="shared" ref="AC4:AC32" si="5">$T$68</f>
        <v>-0.72765072765073402</v>
      </c>
      <c r="AD4" s="155">
        <f t="shared" ref="AD4:AD32" si="6">$T$68-5</f>
        <v>-5.727650727650734</v>
      </c>
      <c r="AE4" s="155">
        <f t="shared" ref="AE4:AE32" si="7">$T$68+5</f>
        <v>4.272349272349266</v>
      </c>
      <c r="AF4" s="155">
        <f t="shared" ref="AF4:AF32" si="8">($T$68-(3*$T$71))</f>
        <v>-16.640774419908571</v>
      </c>
      <c r="AG4" s="155">
        <f t="shared" ref="AG4:AG32" si="9">($T$68+(3*$T$71))</f>
        <v>15.185472964607101</v>
      </c>
      <c r="AH4" s="155">
        <f t="shared" ref="AH4:AH32" si="10">$U$68</f>
        <v>-4.1789287816362544</v>
      </c>
      <c r="AI4" s="155">
        <f t="shared" ref="AI4:AI32" si="11">$U$68-5</f>
        <v>-9.1789287816362553</v>
      </c>
      <c r="AJ4" s="155">
        <f t="shared" ref="AJ4:AJ32" si="12">$U$68+5</f>
        <v>0.82107121836374564</v>
      </c>
      <c r="AK4" s="155">
        <f t="shared" ref="AK4:AK32" si="13">($U$68-(3*$U$71))</f>
        <v>-13.795196756317818</v>
      </c>
      <c r="AL4" s="155">
        <f t="shared" ref="AL4:AL32" si="14">($U$68+(3*$U$71))</f>
        <v>5.4373391930453083</v>
      </c>
      <c r="AM4" s="155">
        <f t="shared" ref="AM4:AM32" si="15">$V$68</f>
        <v>-4.2585982154573934</v>
      </c>
      <c r="AN4" s="155">
        <f t="shared" ref="AN4:AN32" si="16">$V$68-5</f>
        <v>-9.2585982154573934</v>
      </c>
      <c r="AO4" s="155">
        <f t="shared" ref="AO4:AO32" si="17">$V$68+5</f>
        <v>0.74140178454260663</v>
      </c>
      <c r="AP4" s="155">
        <f t="shared" ref="AP4:AP32" si="18">($V$68-(3*$V$71))</f>
        <v>-16.002589409694963</v>
      </c>
      <c r="AQ4" s="155">
        <f t="shared" ref="AQ4:AQ32" si="19">($V$68+(3*$V$71))</f>
        <v>7.4853929787801778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</row>
    <row r="5" spans="1:130" s="5" customFormat="1" x14ac:dyDescent="0.25">
      <c r="A5" s="36" t="s">
        <v>40</v>
      </c>
      <c r="B5" s="49" t="s">
        <v>161</v>
      </c>
      <c r="C5" s="36" t="s">
        <v>154</v>
      </c>
      <c r="D5" s="40" t="s">
        <v>67</v>
      </c>
      <c r="E5" s="131">
        <v>447.71581000000009</v>
      </c>
      <c r="F5" s="131">
        <f t="shared" ref="F5:F53" si="20">E5+G5+H5</f>
        <v>447.80000000000013</v>
      </c>
      <c r="G5" s="188">
        <v>6.4680000000000001E-2</v>
      </c>
      <c r="H5" s="188">
        <v>1.951E-2</v>
      </c>
      <c r="I5" s="182">
        <f t="shared" ref="I5:I54" si="21">G5+H5</f>
        <v>8.4190000000000001E-2</v>
      </c>
      <c r="J5" s="38">
        <f t="shared" ref="J5:J54" si="22">(1.6061/(1.6061-(I5/F5)))*(I5/F5)*1000000</f>
        <v>188.03004986362706</v>
      </c>
      <c r="K5" s="89"/>
      <c r="L5" s="91">
        <v>447.73</v>
      </c>
      <c r="M5" s="92"/>
      <c r="N5" s="92"/>
      <c r="O5" s="92">
        <v>8.0799999999999997E-2</v>
      </c>
      <c r="P5" s="91">
        <v>180.47</v>
      </c>
      <c r="Q5" s="38"/>
      <c r="R5" s="38"/>
      <c r="S5" s="38"/>
      <c r="T5" s="38"/>
      <c r="U5" s="38">
        <f t="shared" ref="U5:U63" si="23">((O5-I5)/I5)*100</f>
        <v>-4.0266064853308041</v>
      </c>
      <c r="V5" s="38">
        <f t="shared" ref="V5:V63" si="24">((P5-J5)/J5)*100</f>
        <v>-4.0206604577886083</v>
      </c>
      <c r="W5" s="172"/>
      <c r="X5" s="155">
        <f t="shared" si="0"/>
        <v>-3.8845386150775236</v>
      </c>
      <c r="Y5" s="155">
        <f t="shared" si="1"/>
        <v>-8.8845386150775241</v>
      </c>
      <c r="Z5" s="155">
        <f t="shared" si="2"/>
        <v>1.1154613849224764</v>
      </c>
      <c r="AA5" s="155">
        <f t="shared" si="3"/>
        <v>-11.777656604160788</v>
      </c>
      <c r="AB5" s="155">
        <f t="shared" si="4"/>
        <v>4.0085793740057394</v>
      </c>
      <c r="AC5" s="155">
        <f t="shared" si="5"/>
        <v>-0.72765072765073402</v>
      </c>
      <c r="AD5" s="155">
        <f t="shared" si="6"/>
        <v>-5.727650727650734</v>
      </c>
      <c r="AE5" s="155">
        <f t="shared" si="7"/>
        <v>4.272349272349266</v>
      </c>
      <c r="AF5" s="155">
        <f t="shared" si="8"/>
        <v>-16.640774419908571</v>
      </c>
      <c r="AG5" s="155">
        <f t="shared" si="9"/>
        <v>15.185472964607101</v>
      </c>
      <c r="AH5" s="155">
        <f t="shared" si="10"/>
        <v>-4.1789287816362544</v>
      </c>
      <c r="AI5" s="155">
        <f t="shared" si="11"/>
        <v>-9.1789287816362553</v>
      </c>
      <c r="AJ5" s="155">
        <f t="shared" si="12"/>
        <v>0.82107121836374564</v>
      </c>
      <c r="AK5" s="155">
        <f t="shared" si="13"/>
        <v>-13.795196756317818</v>
      </c>
      <c r="AL5" s="155">
        <f t="shared" si="14"/>
        <v>5.4373391930453083</v>
      </c>
      <c r="AM5" s="155">
        <f t="shared" si="15"/>
        <v>-4.2585982154573934</v>
      </c>
      <c r="AN5" s="155">
        <f t="shared" si="16"/>
        <v>-9.2585982154573934</v>
      </c>
      <c r="AO5" s="155">
        <f t="shared" si="17"/>
        <v>0.74140178454260663</v>
      </c>
      <c r="AP5" s="155">
        <f t="shared" si="18"/>
        <v>-16.002589409694963</v>
      </c>
      <c r="AQ5" s="155">
        <f t="shared" si="19"/>
        <v>7.4853929787801778</v>
      </c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</row>
    <row r="6" spans="1:130" s="5" customFormat="1" x14ac:dyDescent="0.25">
      <c r="A6" s="36" t="s">
        <v>40</v>
      </c>
      <c r="B6" s="49" t="s">
        <v>161</v>
      </c>
      <c r="C6" s="36" t="s">
        <v>154</v>
      </c>
      <c r="D6" s="40" t="s">
        <v>68</v>
      </c>
      <c r="E6" s="131">
        <v>447.21521000000001</v>
      </c>
      <c r="F6" s="131">
        <f t="shared" si="20"/>
        <v>447.3</v>
      </c>
      <c r="G6" s="188">
        <v>6.5379999999999994E-2</v>
      </c>
      <c r="H6" s="188">
        <v>1.941E-2</v>
      </c>
      <c r="I6" s="182">
        <f t="shared" si="21"/>
        <v>8.478999999999999E-2</v>
      </c>
      <c r="J6" s="38">
        <f t="shared" si="22"/>
        <v>189.58195506666669</v>
      </c>
      <c r="K6" s="89"/>
      <c r="L6" s="91">
        <v>447.34</v>
      </c>
      <c r="M6" s="89"/>
      <c r="N6" s="89"/>
      <c r="O6" s="92">
        <v>8.0299999999999996E-2</v>
      </c>
      <c r="P6" s="91">
        <v>179.51</v>
      </c>
      <c r="Q6" s="38"/>
      <c r="R6" s="38"/>
      <c r="S6" s="38"/>
      <c r="T6" s="38"/>
      <c r="U6" s="38">
        <f t="shared" si="23"/>
        <v>-5.2954357825215173</v>
      </c>
      <c r="V6" s="38">
        <f t="shared" si="24"/>
        <v>-5.3127182189491027</v>
      </c>
      <c r="W6" s="172"/>
      <c r="X6" s="155">
        <f t="shared" si="0"/>
        <v>-3.8845386150775236</v>
      </c>
      <c r="Y6" s="155">
        <f t="shared" si="1"/>
        <v>-8.8845386150775241</v>
      </c>
      <c r="Z6" s="155">
        <f t="shared" si="2"/>
        <v>1.1154613849224764</v>
      </c>
      <c r="AA6" s="155">
        <f t="shared" si="3"/>
        <v>-11.777656604160788</v>
      </c>
      <c r="AB6" s="155">
        <f t="shared" si="4"/>
        <v>4.0085793740057394</v>
      </c>
      <c r="AC6" s="155">
        <f t="shared" si="5"/>
        <v>-0.72765072765073402</v>
      </c>
      <c r="AD6" s="155">
        <f t="shared" si="6"/>
        <v>-5.727650727650734</v>
      </c>
      <c r="AE6" s="155">
        <f t="shared" si="7"/>
        <v>4.272349272349266</v>
      </c>
      <c r="AF6" s="155">
        <f t="shared" si="8"/>
        <v>-16.640774419908571</v>
      </c>
      <c r="AG6" s="155">
        <f t="shared" si="9"/>
        <v>15.185472964607101</v>
      </c>
      <c r="AH6" s="155">
        <f t="shared" si="10"/>
        <v>-4.1789287816362544</v>
      </c>
      <c r="AI6" s="155">
        <f t="shared" si="11"/>
        <v>-9.1789287816362553</v>
      </c>
      <c r="AJ6" s="155">
        <f t="shared" si="12"/>
        <v>0.82107121836374564</v>
      </c>
      <c r="AK6" s="155">
        <f t="shared" si="13"/>
        <v>-13.795196756317818</v>
      </c>
      <c r="AL6" s="155">
        <f t="shared" si="14"/>
        <v>5.4373391930453083</v>
      </c>
      <c r="AM6" s="155">
        <f t="shared" si="15"/>
        <v>-4.2585982154573934</v>
      </c>
      <c r="AN6" s="155">
        <f t="shared" si="16"/>
        <v>-9.2585982154573934</v>
      </c>
      <c r="AO6" s="155">
        <f t="shared" si="17"/>
        <v>0.74140178454260663</v>
      </c>
      <c r="AP6" s="155">
        <f t="shared" si="18"/>
        <v>-16.002589409694963</v>
      </c>
      <c r="AQ6" s="155">
        <f t="shared" si="19"/>
        <v>7.4853929787801778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</row>
    <row r="7" spans="1:130" s="5" customFormat="1" x14ac:dyDescent="0.25">
      <c r="A7" s="36" t="s">
        <v>54</v>
      </c>
      <c r="B7" s="49" t="s">
        <v>94</v>
      </c>
      <c r="C7" s="194" t="s">
        <v>182</v>
      </c>
      <c r="D7" s="40" t="s">
        <v>66</v>
      </c>
      <c r="E7" s="131">
        <v>447.41514999999998</v>
      </c>
      <c r="F7" s="131">
        <f t="shared" si="20"/>
        <v>447.49999999999994</v>
      </c>
      <c r="G7" s="188">
        <v>6.5390000000000004E-2</v>
      </c>
      <c r="H7" s="188">
        <v>1.9460000000000002E-2</v>
      </c>
      <c r="I7" s="182">
        <f t="shared" si="21"/>
        <v>8.4850000000000009E-2</v>
      </c>
      <c r="J7" s="38">
        <f t="shared" si="22"/>
        <v>189.63132556844144</v>
      </c>
      <c r="K7" s="88">
        <v>447.2</v>
      </c>
      <c r="L7" s="88">
        <v>447.3</v>
      </c>
      <c r="M7" s="92">
        <v>6.3E-2</v>
      </c>
      <c r="N7" s="92">
        <v>2.0199999999999999E-2</v>
      </c>
      <c r="O7" s="92">
        <v>8.3199999999999996E-2</v>
      </c>
      <c r="P7" s="89">
        <v>186</v>
      </c>
      <c r="Q7" s="38">
        <f t="shared" ref="Q5:Q63" si="25">IF(M7="","",(M7/O7)*100)</f>
        <v>75.721153846153854</v>
      </c>
      <c r="R7" s="38">
        <f t="shared" ref="R5:R63" si="26">IF(M7="","",((M7-G7)/G7)*100)</f>
        <v>-3.6549931182137985</v>
      </c>
      <c r="S7" s="38">
        <f t="shared" ref="S5:S63" si="27">IF(N7="","",(N7/O7)*100)</f>
        <v>24.278846153846153</v>
      </c>
      <c r="T7" s="38">
        <f t="shared" ref="T5:T63" si="28">IF(N7="","",((N7-H7)/H7)*100)</f>
        <v>3.8026721479958767</v>
      </c>
      <c r="U7" s="38">
        <f t="shared" si="23"/>
        <v>-1.9446081319976574</v>
      </c>
      <c r="V7" s="38">
        <f t="shared" si="24"/>
        <v>-1.9149397166085977</v>
      </c>
      <c r="W7" s="172"/>
      <c r="X7" s="155">
        <f t="shared" si="0"/>
        <v>-3.8845386150775236</v>
      </c>
      <c r="Y7" s="155">
        <f t="shared" si="1"/>
        <v>-8.8845386150775241</v>
      </c>
      <c r="Z7" s="155">
        <f t="shared" si="2"/>
        <v>1.1154613849224764</v>
      </c>
      <c r="AA7" s="155">
        <f t="shared" si="3"/>
        <v>-11.777656604160788</v>
      </c>
      <c r="AB7" s="155">
        <f t="shared" si="4"/>
        <v>4.0085793740057394</v>
      </c>
      <c r="AC7" s="155">
        <f t="shared" si="5"/>
        <v>-0.72765072765073402</v>
      </c>
      <c r="AD7" s="155">
        <f t="shared" si="6"/>
        <v>-5.727650727650734</v>
      </c>
      <c r="AE7" s="155">
        <f t="shared" si="7"/>
        <v>4.272349272349266</v>
      </c>
      <c r="AF7" s="155">
        <f t="shared" si="8"/>
        <v>-16.640774419908571</v>
      </c>
      <c r="AG7" s="155">
        <f t="shared" si="9"/>
        <v>15.185472964607101</v>
      </c>
      <c r="AH7" s="155">
        <f t="shared" si="10"/>
        <v>-4.1789287816362544</v>
      </c>
      <c r="AI7" s="155">
        <f t="shared" si="11"/>
        <v>-9.1789287816362553</v>
      </c>
      <c r="AJ7" s="155">
        <f t="shared" si="12"/>
        <v>0.82107121836374564</v>
      </c>
      <c r="AK7" s="155">
        <f t="shared" si="13"/>
        <v>-13.795196756317818</v>
      </c>
      <c r="AL7" s="155">
        <f t="shared" si="14"/>
        <v>5.4373391930453083</v>
      </c>
      <c r="AM7" s="155">
        <f t="shared" si="15"/>
        <v>-4.2585982154573934</v>
      </c>
      <c r="AN7" s="155">
        <f t="shared" si="16"/>
        <v>-9.2585982154573934</v>
      </c>
      <c r="AO7" s="155">
        <f t="shared" si="17"/>
        <v>0.74140178454260663</v>
      </c>
      <c r="AP7" s="155">
        <f t="shared" si="18"/>
        <v>-16.002589409694963</v>
      </c>
      <c r="AQ7" s="155">
        <f t="shared" si="19"/>
        <v>7.4853929787801778</v>
      </c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5" customFormat="1" x14ac:dyDescent="0.25">
      <c r="A8" s="36" t="s">
        <v>54</v>
      </c>
      <c r="B8" s="49" t="s">
        <v>94</v>
      </c>
      <c r="C8" s="194" t="s">
        <v>182</v>
      </c>
      <c r="D8" s="40" t="s">
        <v>67</v>
      </c>
      <c r="E8" s="131">
        <v>448.11519000000004</v>
      </c>
      <c r="F8" s="131">
        <f t="shared" si="20"/>
        <v>448.20000000000005</v>
      </c>
      <c r="G8" s="188">
        <v>6.4939999999999998E-2</v>
      </c>
      <c r="H8" s="188">
        <v>1.9869999999999999E-2</v>
      </c>
      <c r="I8" s="182">
        <f t="shared" si="21"/>
        <v>8.4809999999999997E-2</v>
      </c>
      <c r="J8" s="38">
        <f t="shared" si="22"/>
        <v>189.24585701575086</v>
      </c>
      <c r="K8" s="88">
        <v>447.9</v>
      </c>
      <c r="L8" s="88">
        <v>448</v>
      </c>
      <c r="M8" s="92">
        <v>6.3100000000000003E-2</v>
      </c>
      <c r="N8" s="92">
        <v>0.02</v>
      </c>
      <c r="O8" s="92">
        <v>8.3099999999999993E-2</v>
      </c>
      <c r="P8" s="89">
        <v>186</v>
      </c>
      <c r="Q8" s="38">
        <f t="shared" si="25"/>
        <v>75.932611311672687</v>
      </c>
      <c r="R8" s="38">
        <f t="shared" si="26"/>
        <v>-2.8333846627656216</v>
      </c>
      <c r="S8" s="38">
        <f t="shared" si="27"/>
        <v>24.06738868832732</v>
      </c>
      <c r="T8" s="38">
        <f t="shared" si="28"/>
        <v>0.65425264217414014</v>
      </c>
      <c r="U8" s="38">
        <f t="shared" si="23"/>
        <v>-2.0162716660771176</v>
      </c>
      <c r="V8" s="38">
        <f t="shared" si="24"/>
        <v>-1.7151535399164413</v>
      </c>
      <c r="W8" s="172"/>
      <c r="X8" s="155">
        <f t="shared" si="0"/>
        <v>-3.8845386150775236</v>
      </c>
      <c r="Y8" s="155">
        <f t="shared" si="1"/>
        <v>-8.8845386150775241</v>
      </c>
      <c r="Z8" s="155">
        <f t="shared" si="2"/>
        <v>1.1154613849224764</v>
      </c>
      <c r="AA8" s="155">
        <f t="shared" si="3"/>
        <v>-11.777656604160788</v>
      </c>
      <c r="AB8" s="155">
        <f t="shared" si="4"/>
        <v>4.0085793740057394</v>
      </c>
      <c r="AC8" s="155">
        <f t="shared" si="5"/>
        <v>-0.72765072765073402</v>
      </c>
      <c r="AD8" s="155">
        <f t="shared" si="6"/>
        <v>-5.727650727650734</v>
      </c>
      <c r="AE8" s="155">
        <f t="shared" si="7"/>
        <v>4.272349272349266</v>
      </c>
      <c r="AF8" s="155">
        <f t="shared" si="8"/>
        <v>-16.640774419908571</v>
      </c>
      <c r="AG8" s="155">
        <f t="shared" si="9"/>
        <v>15.185472964607101</v>
      </c>
      <c r="AH8" s="155">
        <f t="shared" si="10"/>
        <v>-4.1789287816362544</v>
      </c>
      <c r="AI8" s="155">
        <f t="shared" si="11"/>
        <v>-9.1789287816362553</v>
      </c>
      <c r="AJ8" s="155">
        <f t="shared" si="12"/>
        <v>0.82107121836374564</v>
      </c>
      <c r="AK8" s="155">
        <f t="shared" si="13"/>
        <v>-13.795196756317818</v>
      </c>
      <c r="AL8" s="155">
        <f t="shared" si="14"/>
        <v>5.4373391930453083</v>
      </c>
      <c r="AM8" s="155">
        <f t="shared" si="15"/>
        <v>-4.2585982154573934</v>
      </c>
      <c r="AN8" s="155">
        <f t="shared" si="16"/>
        <v>-9.2585982154573934</v>
      </c>
      <c r="AO8" s="155">
        <f t="shared" si="17"/>
        <v>0.74140178454260663</v>
      </c>
      <c r="AP8" s="155">
        <f t="shared" si="18"/>
        <v>-16.002589409694963</v>
      </c>
      <c r="AQ8" s="155">
        <f t="shared" si="19"/>
        <v>7.4853929787801778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5" customFormat="1" x14ac:dyDescent="0.25">
      <c r="A9" s="181" t="s">
        <v>54</v>
      </c>
      <c r="B9" s="129" t="s">
        <v>94</v>
      </c>
      <c r="C9" s="194" t="s">
        <v>182</v>
      </c>
      <c r="D9" s="40" t="s">
        <v>68</v>
      </c>
      <c r="E9" s="131">
        <v>447.41559999999998</v>
      </c>
      <c r="F9" s="131">
        <f t="shared" si="20"/>
        <v>447.49999999999994</v>
      </c>
      <c r="G9" s="188">
        <v>6.4780000000000004E-2</v>
      </c>
      <c r="H9" s="188">
        <v>1.9619999999999999E-2</v>
      </c>
      <c r="I9" s="182">
        <f t="shared" si="21"/>
        <v>8.4400000000000003E-2</v>
      </c>
      <c r="J9" s="38">
        <f t="shared" si="22"/>
        <v>188.62550213398032</v>
      </c>
      <c r="K9" s="88">
        <v>447.2</v>
      </c>
      <c r="L9" s="88">
        <v>447.3</v>
      </c>
      <c r="M9" s="92">
        <v>6.2700000000000006E-2</v>
      </c>
      <c r="N9" s="89">
        <v>1.9699999999999999E-2</v>
      </c>
      <c r="O9" s="92">
        <v>8.2400000000000001E-2</v>
      </c>
      <c r="P9" s="89">
        <v>184</v>
      </c>
      <c r="Q9" s="38">
        <f t="shared" si="25"/>
        <v>76.09223300970875</v>
      </c>
      <c r="R9" s="38">
        <f t="shared" si="26"/>
        <v>-3.2108675517134895</v>
      </c>
      <c r="S9" s="38">
        <f t="shared" si="27"/>
        <v>23.907766990291261</v>
      </c>
      <c r="T9" s="38">
        <f t="shared" si="28"/>
        <v>0.40774719673802351</v>
      </c>
      <c r="U9" s="38">
        <f t="shared" si="23"/>
        <v>-2.3696682464454994</v>
      </c>
      <c r="V9" s="38">
        <f t="shared" si="24"/>
        <v>-2.4522146166083281</v>
      </c>
      <c r="W9" s="172"/>
      <c r="X9" s="155">
        <f t="shared" si="0"/>
        <v>-3.8845386150775236</v>
      </c>
      <c r="Y9" s="155">
        <f t="shared" si="1"/>
        <v>-8.8845386150775241</v>
      </c>
      <c r="Z9" s="155">
        <f t="shared" si="2"/>
        <v>1.1154613849224764</v>
      </c>
      <c r="AA9" s="155">
        <f t="shared" si="3"/>
        <v>-11.777656604160788</v>
      </c>
      <c r="AB9" s="155">
        <f t="shared" si="4"/>
        <v>4.0085793740057394</v>
      </c>
      <c r="AC9" s="155">
        <f t="shared" si="5"/>
        <v>-0.72765072765073402</v>
      </c>
      <c r="AD9" s="155">
        <f t="shared" si="6"/>
        <v>-5.727650727650734</v>
      </c>
      <c r="AE9" s="155">
        <f t="shared" si="7"/>
        <v>4.272349272349266</v>
      </c>
      <c r="AF9" s="155">
        <f t="shared" si="8"/>
        <v>-16.640774419908571</v>
      </c>
      <c r="AG9" s="155">
        <f t="shared" si="9"/>
        <v>15.185472964607101</v>
      </c>
      <c r="AH9" s="155">
        <f t="shared" si="10"/>
        <v>-4.1789287816362544</v>
      </c>
      <c r="AI9" s="155">
        <f t="shared" si="11"/>
        <v>-9.1789287816362553</v>
      </c>
      <c r="AJ9" s="155">
        <f t="shared" si="12"/>
        <v>0.82107121836374564</v>
      </c>
      <c r="AK9" s="155">
        <f t="shared" si="13"/>
        <v>-13.795196756317818</v>
      </c>
      <c r="AL9" s="155">
        <f t="shared" si="14"/>
        <v>5.4373391930453083</v>
      </c>
      <c r="AM9" s="155">
        <f t="shared" si="15"/>
        <v>-4.2585982154573934</v>
      </c>
      <c r="AN9" s="155">
        <f t="shared" si="16"/>
        <v>-9.2585982154573934</v>
      </c>
      <c r="AO9" s="155">
        <f t="shared" si="17"/>
        <v>0.74140178454260663</v>
      </c>
      <c r="AP9" s="155">
        <f t="shared" si="18"/>
        <v>-16.002589409694963</v>
      </c>
      <c r="AQ9" s="155">
        <f t="shared" si="19"/>
        <v>7.4853929787801778</v>
      </c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5" customFormat="1" x14ac:dyDescent="0.25">
      <c r="A10" s="36" t="s">
        <v>15</v>
      </c>
      <c r="B10" s="49" t="s">
        <v>162</v>
      </c>
      <c r="C10" s="194" t="s">
        <v>194</v>
      </c>
      <c r="D10" s="40" t="s">
        <v>66</v>
      </c>
      <c r="E10" s="131">
        <v>447.21512000000007</v>
      </c>
      <c r="F10" s="131">
        <f t="shared" si="20"/>
        <v>447.30000000000007</v>
      </c>
      <c r="G10" s="188">
        <v>6.5329999999999999E-2</v>
      </c>
      <c r="H10" s="188">
        <v>1.9550000000000001E-2</v>
      </c>
      <c r="I10" s="182">
        <f t="shared" si="21"/>
        <v>8.4879999999999997E-2</v>
      </c>
      <c r="J10" s="38">
        <f t="shared" si="22"/>
        <v>189.78320983862909</v>
      </c>
      <c r="K10" s="89">
        <v>447</v>
      </c>
      <c r="L10" s="89">
        <v>447</v>
      </c>
      <c r="M10" s="92">
        <v>6.6199999999999995E-2</v>
      </c>
      <c r="N10" s="89">
        <v>5.4000000000000003E-3</v>
      </c>
      <c r="O10" s="92">
        <v>7.1599999999999997E-2</v>
      </c>
      <c r="P10" s="89">
        <v>160</v>
      </c>
      <c r="Q10" s="38">
        <f t="shared" si="25"/>
        <v>92.458100558659211</v>
      </c>
      <c r="R10" s="38">
        <f t="shared" si="26"/>
        <v>1.3317005969692268</v>
      </c>
      <c r="S10" s="38">
        <f t="shared" si="27"/>
        <v>7.5418994413407825</v>
      </c>
      <c r="T10" s="38">
        <f t="shared" si="28"/>
        <v>-72.378516624040927</v>
      </c>
      <c r="U10" s="38">
        <f t="shared" si="23"/>
        <v>-15.645617342130066</v>
      </c>
      <c r="V10" s="38">
        <f t="shared" si="24"/>
        <v>-15.693279644681676</v>
      </c>
      <c r="W10" s="172"/>
      <c r="X10" s="155">
        <f t="shared" si="0"/>
        <v>-3.8845386150775236</v>
      </c>
      <c r="Y10" s="155">
        <f t="shared" si="1"/>
        <v>-8.8845386150775241</v>
      </c>
      <c r="Z10" s="155">
        <f t="shared" si="2"/>
        <v>1.1154613849224764</v>
      </c>
      <c r="AA10" s="155">
        <f t="shared" si="3"/>
        <v>-11.777656604160788</v>
      </c>
      <c r="AB10" s="155">
        <f t="shared" si="4"/>
        <v>4.0085793740057394</v>
      </c>
      <c r="AC10" s="155">
        <f t="shared" si="5"/>
        <v>-0.72765072765073402</v>
      </c>
      <c r="AD10" s="155">
        <f t="shared" si="6"/>
        <v>-5.727650727650734</v>
      </c>
      <c r="AE10" s="155">
        <f t="shared" si="7"/>
        <v>4.272349272349266</v>
      </c>
      <c r="AF10" s="155">
        <f t="shared" si="8"/>
        <v>-16.640774419908571</v>
      </c>
      <c r="AG10" s="155">
        <f t="shared" si="9"/>
        <v>15.185472964607101</v>
      </c>
      <c r="AH10" s="155">
        <f t="shared" si="10"/>
        <v>-4.1789287816362544</v>
      </c>
      <c r="AI10" s="155">
        <f t="shared" si="11"/>
        <v>-9.1789287816362553</v>
      </c>
      <c r="AJ10" s="155">
        <f t="shared" si="12"/>
        <v>0.82107121836374564</v>
      </c>
      <c r="AK10" s="155">
        <f t="shared" si="13"/>
        <v>-13.795196756317818</v>
      </c>
      <c r="AL10" s="155">
        <f t="shared" si="14"/>
        <v>5.4373391930453083</v>
      </c>
      <c r="AM10" s="155">
        <f t="shared" si="15"/>
        <v>-4.2585982154573934</v>
      </c>
      <c r="AN10" s="155">
        <f t="shared" si="16"/>
        <v>-9.2585982154573934</v>
      </c>
      <c r="AO10" s="155">
        <f t="shared" si="17"/>
        <v>0.74140178454260663</v>
      </c>
      <c r="AP10" s="155">
        <f t="shared" si="18"/>
        <v>-16.002589409694963</v>
      </c>
      <c r="AQ10" s="155">
        <f t="shared" si="19"/>
        <v>7.4853929787801778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5" customFormat="1" x14ac:dyDescent="0.25">
      <c r="A11" s="36" t="s">
        <v>15</v>
      </c>
      <c r="B11" s="49" t="s">
        <v>162</v>
      </c>
      <c r="C11" s="194" t="s">
        <v>194</v>
      </c>
      <c r="D11" s="40" t="s">
        <v>67</v>
      </c>
      <c r="E11" s="131">
        <v>447.91534000000001</v>
      </c>
      <c r="F11" s="131">
        <f t="shared" si="20"/>
        <v>448</v>
      </c>
      <c r="G11" s="188">
        <v>6.5299999999999997E-2</v>
      </c>
      <c r="H11" s="188">
        <v>1.9359999999999999E-2</v>
      </c>
      <c r="I11" s="182">
        <f t="shared" si="21"/>
        <v>8.4659999999999999E-2</v>
      </c>
      <c r="J11" s="38">
        <f t="shared" si="22"/>
        <v>188.99545143031435</v>
      </c>
      <c r="K11" s="89">
        <v>448</v>
      </c>
      <c r="L11" s="89">
        <v>448</v>
      </c>
      <c r="M11" s="92">
        <v>6.8000000000000005E-2</v>
      </c>
      <c r="N11" s="89">
        <v>6.4999999999999997E-3</v>
      </c>
      <c r="O11" s="92">
        <v>7.4499999999999997E-2</v>
      </c>
      <c r="P11" s="89">
        <v>166</v>
      </c>
      <c r="Q11" s="38">
        <f t="shared" si="25"/>
        <v>91.275167785234913</v>
      </c>
      <c r="R11" s="38">
        <f t="shared" si="26"/>
        <v>4.1347626339969494</v>
      </c>
      <c r="S11" s="38">
        <f t="shared" si="27"/>
        <v>8.724832214765101</v>
      </c>
      <c r="T11" s="38">
        <f t="shared" si="28"/>
        <v>-66.425619834710744</v>
      </c>
      <c r="U11" s="38">
        <f t="shared" si="23"/>
        <v>-12.000944956295774</v>
      </c>
      <c r="V11" s="38">
        <f t="shared" si="24"/>
        <v>-12.167198340640033</v>
      </c>
      <c r="W11" s="172"/>
      <c r="X11" s="155">
        <f t="shared" si="0"/>
        <v>-3.8845386150775236</v>
      </c>
      <c r="Y11" s="155">
        <f t="shared" si="1"/>
        <v>-8.8845386150775241</v>
      </c>
      <c r="Z11" s="155">
        <f t="shared" si="2"/>
        <v>1.1154613849224764</v>
      </c>
      <c r="AA11" s="155">
        <f t="shared" si="3"/>
        <v>-11.777656604160788</v>
      </c>
      <c r="AB11" s="155">
        <f t="shared" si="4"/>
        <v>4.0085793740057394</v>
      </c>
      <c r="AC11" s="155">
        <f t="shared" si="5"/>
        <v>-0.72765072765073402</v>
      </c>
      <c r="AD11" s="155">
        <f t="shared" si="6"/>
        <v>-5.727650727650734</v>
      </c>
      <c r="AE11" s="155">
        <f t="shared" si="7"/>
        <v>4.272349272349266</v>
      </c>
      <c r="AF11" s="155">
        <f t="shared" si="8"/>
        <v>-16.640774419908571</v>
      </c>
      <c r="AG11" s="155">
        <f t="shared" si="9"/>
        <v>15.185472964607101</v>
      </c>
      <c r="AH11" s="155">
        <f t="shared" si="10"/>
        <v>-4.1789287816362544</v>
      </c>
      <c r="AI11" s="155">
        <f t="shared" si="11"/>
        <v>-9.1789287816362553</v>
      </c>
      <c r="AJ11" s="155">
        <f t="shared" si="12"/>
        <v>0.82107121836374564</v>
      </c>
      <c r="AK11" s="155">
        <f t="shared" si="13"/>
        <v>-13.795196756317818</v>
      </c>
      <c r="AL11" s="155">
        <f t="shared" si="14"/>
        <v>5.4373391930453083</v>
      </c>
      <c r="AM11" s="155">
        <f t="shared" si="15"/>
        <v>-4.2585982154573934</v>
      </c>
      <c r="AN11" s="155">
        <f t="shared" si="16"/>
        <v>-9.2585982154573934</v>
      </c>
      <c r="AO11" s="155">
        <f t="shared" si="17"/>
        <v>0.74140178454260663</v>
      </c>
      <c r="AP11" s="155">
        <f t="shared" si="18"/>
        <v>-16.002589409694963</v>
      </c>
      <c r="AQ11" s="155">
        <f t="shared" si="19"/>
        <v>7.4853929787801778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5" customFormat="1" x14ac:dyDescent="0.25">
      <c r="A12" s="36" t="s">
        <v>15</v>
      </c>
      <c r="B12" s="49" t="s">
        <v>162</v>
      </c>
      <c r="C12" s="194" t="s">
        <v>194</v>
      </c>
      <c r="D12" s="40" t="s">
        <v>68</v>
      </c>
      <c r="E12" s="131">
        <v>447.61576000000002</v>
      </c>
      <c r="F12" s="131">
        <f t="shared" si="20"/>
        <v>447.70000000000005</v>
      </c>
      <c r="G12" s="188">
        <v>6.5060000000000007E-2</v>
      </c>
      <c r="H12" s="188">
        <v>1.9179999999999999E-2</v>
      </c>
      <c r="I12" s="182">
        <f t="shared" si="21"/>
        <v>8.4240000000000009E-2</v>
      </c>
      <c r="J12" s="38">
        <f t="shared" si="22"/>
        <v>188.18376199410508</v>
      </c>
      <c r="K12" s="89">
        <v>447</v>
      </c>
      <c r="L12" s="89">
        <v>447</v>
      </c>
      <c r="M12" s="89">
        <v>6.6400000000000001E-2</v>
      </c>
      <c r="N12" s="89">
        <v>6.6E-3</v>
      </c>
      <c r="O12" s="92">
        <v>7.2999999999999995E-2</v>
      </c>
      <c r="P12" s="89">
        <v>163</v>
      </c>
      <c r="Q12" s="38">
        <f t="shared" si="25"/>
        <v>90.958904109589042</v>
      </c>
      <c r="R12" s="38">
        <f t="shared" si="26"/>
        <v>2.0596372579157607</v>
      </c>
      <c r="S12" s="38">
        <f t="shared" si="27"/>
        <v>9.0410958904109595</v>
      </c>
      <c r="T12" s="38">
        <f t="shared" si="28"/>
        <v>-65.589155370177266</v>
      </c>
      <c r="U12" s="38">
        <f t="shared" si="23"/>
        <v>-13.342830009496693</v>
      </c>
      <c r="V12" s="38">
        <f t="shared" si="24"/>
        <v>-13.382537221725844</v>
      </c>
      <c r="W12" s="172"/>
      <c r="X12" s="155">
        <f t="shared" si="0"/>
        <v>-3.8845386150775236</v>
      </c>
      <c r="Y12" s="155">
        <f t="shared" si="1"/>
        <v>-8.8845386150775241</v>
      </c>
      <c r="Z12" s="155">
        <f t="shared" si="2"/>
        <v>1.1154613849224764</v>
      </c>
      <c r="AA12" s="155">
        <f t="shared" si="3"/>
        <v>-11.777656604160788</v>
      </c>
      <c r="AB12" s="155">
        <f t="shared" si="4"/>
        <v>4.0085793740057394</v>
      </c>
      <c r="AC12" s="155">
        <f t="shared" si="5"/>
        <v>-0.72765072765073402</v>
      </c>
      <c r="AD12" s="155">
        <f t="shared" si="6"/>
        <v>-5.727650727650734</v>
      </c>
      <c r="AE12" s="155">
        <f t="shared" si="7"/>
        <v>4.272349272349266</v>
      </c>
      <c r="AF12" s="155">
        <f t="shared" si="8"/>
        <v>-16.640774419908571</v>
      </c>
      <c r="AG12" s="155">
        <f t="shared" si="9"/>
        <v>15.185472964607101</v>
      </c>
      <c r="AH12" s="155">
        <f t="shared" si="10"/>
        <v>-4.1789287816362544</v>
      </c>
      <c r="AI12" s="155">
        <f t="shared" si="11"/>
        <v>-9.1789287816362553</v>
      </c>
      <c r="AJ12" s="155">
        <f t="shared" si="12"/>
        <v>0.82107121836374564</v>
      </c>
      <c r="AK12" s="155">
        <f t="shared" si="13"/>
        <v>-13.795196756317818</v>
      </c>
      <c r="AL12" s="155">
        <f t="shared" si="14"/>
        <v>5.4373391930453083</v>
      </c>
      <c r="AM12" s="155">
        <f t="shared" si="15"/>
        <v>-4.2585982154573934</v>
      </c>
      <c r="AN12" s="155">
        <f t="shared" si="16"/>
        <v>-9.2585982154573934</v>
      </c>
      <c r="AO12" s="155">
        <f t="shared" si="17"/>
        <v>0.74140178454260663</v>
      </c>
      <c r="AP12" s="155">
        <f t="shared" si="18"/>
        <v>-16.002589409694963</v>
      </c>
      <c r="AQ12" s="155">
        <f t="shared" si="19"/>
        <v>7.4853929787801778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5" customFormat="1" x14ac:dyDescent="0.25">
      <c r="A13" s="36" t="s">
        <v>16</v>
      </c>
      <c r="B13" s="49" t="s">
        <v>95</v>
      </c>
      <c r="C13" s="36" t="s">
        <v>44</v>
      </c>
      <c r="D13" s="40" t="s">
        <v>66</v>
      </c>
      <c r="E13" s="131">
        <v>447.51496999999995</v>
      </c>
      <c r="F13" s="131">
        <f t="shared" si="20"/>
        <v>447.59999999999997</v>
      </c>
      <c r="G13" s="188">
        <v>6.5310000000000007E-2</v>
      </c>
      <c r="H13" s="188">
        <v>1.9720000000000001E-2</v>
      </c>
      <c r="I13" s="182">
        <f t="shared" si="21"/>
        <v>8.5030000000000008E-2</v>
      </c>
      <c r="J13" s="38">
        <f t="shared" si="22"/>
        <v>189.99119413875243</v>
      </c>
      <c r="K13" s="88">
        <v>447.3</v>
      </c>
      <c r="L13" s="88">
        <v>447.4</v>
      </c>
      <c r="M13" s="92">
        <v>6.4399999999999999E-2</v>
      </c>
      <c r="N13" s="89">
        <v>2.0299999999999999E-2</v>
      </c>
      <c r="O13" s="92">
        <v>8.4699999999999998E-2</v>
      </c>
      <c r="P13" s="89">
        <v>189</v>
      </c>
      <c r="Q13" s="38">
        <f t="shared" si="25"/>
        <v>76.033057851239676</v>
      </c>
      <c r="R13" s="38">
        <f t="shared" si="26"/>
        <v>-1.3933547695605695</v>
      </c>
      <c r="S13" s="38">
        <f t="shared" si="27"/>
        <v>23.966942148760328</v>
      </c>
      <c r="T13" s="38">
        <f t="shared" si="28"/>
        <v>2.9411764705882208</v>
      </c>
      <c r="U13" s="38">
        <f t="shared" si="23"/>
        <v>-0.38809831824063368</v>
      </c>
      <c r="V13" s="38">
        <f t="shared" si="24"/>
        <v>-0.5217053049461623</v>
      </c>
      <c r="W13" s="172"/>
      <c r="X13" s="155">
        <f t="shared" si="0"/>
        <v>-3.8845386150775236</v>
      </c>
      <c r="Y13" s="155">
        <f t="shared" si="1"/>
        <v>-8.8845386150775241</v>
      </c>
      <c r="Z13" s="155">
        <f t="shared" si="2"/>
        <v>1.1154613849224764</v>
      </c>
      <c r="AA13" s="155">
        <f t="shared" si="3"/>
        <v>-11.777656604160788</v>
      </c>
      <c r="AB13" s="155">
        <f t="shared" si="4"/>
        <v>4.0085793740057394</v>
      </c>
      <c r="AC13" s="155">
        <f t="shared" si="5"/>
        <v>-0.72765072765073402</v>
      </c>
      <c r="AD13" s="155">
        <f t="shared" si="6"/>
        <v>-5.727650727650734</v>
      </c>
      <c r="AE13" s="155">
        <f t="shared" si="7"/>
        <v>4.272349272349266</v>
      </c>
      <c r="AF13" s="155">
        <f t="shared" si="8"/>
        <v>-16.640774419908571</v>
      </c>
      <c r="AG13" s="155">
        <f t="shared" si="9"/>
        <v>15.185472964607101</v>
      </c>
      <c r="AH13" s="155">
        <f t="shared" si="10"/>
        <v>-4.1789287816362544</v>
      </c>
      <c r="AI13" s="155">
        <f t="shared" si="11"/>
        <v>-9.1789287816362553</v>
      </c>
      <c r="AJ13" s="155">
        <f t="shared" si="12"/>
        <v>0.82107121836374564</v>
      </c>
      <c r="AK13" s="155">
        <f t="shared" si="13"/>
        <v>-13.795196756317818</v>
      </c>
      <c r="AL13" s="155">
        <f t="shared" si="14"/>
        <v>5.4373391930453083</v>
      </c>
      <c r="AM13" s="155">
        <f t="shared" si="15"/>
        <v>-4.2585982154573934</v>
      </c>
      <c r="AN13" s="155">
        <f t="shared" si="16"/>
        <v>-9.2585982154573934</v>
      </c>
      <c r="AO13" s="155">
        <f t="shared" si="17"/>
        <v>0.74140178454260663</v>
      </c>
      <c r="AP13" s="155">
        <f t="shared" si="18"/>
        <v>-16.002589409694963</v>
      </c>
      <c r="AQ13" s="155">
        <f t="shared" si="19"/>
        <v>7.4853929787801778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5" customFormat="1" x14ac:dyDescent="0.25">
      <c r="A14" s="36" t="s">
        <v>16</v>
      </c>
      <c r="B14" s="49" t="s">
        <v>95</v>
      </c>
      <c r="C14" s="36" t="s">
        <v>44</v>
      </c>
      <c r="D14" s="40" t="s">
        <v>67</v>
      </c>
      <c r="E14" s="131">
        <v>446.81531999999999</v>
      </c>
      <c r="F14" s="131">
        <f t="shared" si="20"/>
        <v>446.9</v>
      </c>
      <c r="G14" s="188">
        <v>6.4839999999999995E-2</v>
      </c>
      <c r="H14" s="188">
        <v>1.984E-2</v>
      </c>
      <c r="I14" s="182">
        <f t="shared" si="21"/>
        <v>8.4679999999999991E-2</v>
      </c>
      <c r="J14" s="38">
        <f t="shared" si="22"/>
        <v>189.50546315530173</v>
      </c>
      <c r="K14" s="88">
        <v>446.7</v>
      </c>
      <c r="L14" s="88">
        <v>446.8</v>
      </c>
      <c r="M14" s="89">
        <v>6.2100000000000002E-2</v>
      </c>
      <c r="N14" s="92">
        <v>1.8200000000000001E-2</v>
      </c>
      <c r="O14" s="92">
        <v>8.0299999999999996E-2</v>
      </c>
      <c r="P14" s="89">
        <v>180</v>
      </c>
      <c r="Q14" s="38">
        <f t="shared" si="25"/>
        <v>77.33499377334995</v>
      </c>
      <c r="R14" s="38">
        <f t="shared" si="26"/>
        <v>-4.2257865515114013</v>
      </c>
      <c r="S14" s="38">
        <f t="shared" si="27"/>
        <v>22.665006226650064</v>
      </c>
      <c r="T14" s="38">
        <f t="shared" si="28"/>
        <v>-8.2661290322580605</v>
      </c>
      <c r="U14" s="38">
        <f t="shared" si="23"/>
        <v>-5.1724137931034431</v>
      </c>
      <c r="V14" s="38">
        <f t="shared" si="24"/>
        <v>-5.0159309378389256</v>
      </c>
      <c r="W14" s="172"/>
      <c r="X14" s="155">
        <f t="shared" si="0"/>
        <v>-3.8845386150775236</v>
      </c>
      <c r="Y14" s="155">
        <f t="shared" si="1"/>
        <v>-8.8845386150775241</v>
      </c>
      <c r="Z14" s="155">
        <f t="shared" si="2"/>
        <v>1.1154613849224764</v>
      </c>
      <c r="AA14" s="155">
        <f t="shared" si="3"/>
        <v>-11.777656604160788</v>
      </c>
      <c r="AB14" s="155">
        <f t="shared" si="4"/>
        <v>4.0085793740057394</v>
      </c>
      <c r="AC14" s="155">
        <f t="shared" si="5"/>
        <v>-0.72765072765073402</v>
      </c>
      <c r="AD14" s="155">
        <f t="shared" si="6"/>
        <v>-5.727650727650734</v>
      </c>
      <c r="AE14" s="155">
        <f t="shared" si="7"/>
        <v>4.272349272349266</v>
      </c>
      <c r="AF14" s="155">
        <f t="shared" si="8"/>
        <v>-16.640774419908571</v>
      </c>
      <c r="AG14" s="155">
        <f t="shared" si="9"/>
        <v>15.185472964607101</v>
      </c>
      <c r="AH14" s="155">
        <f t="shared" si="10"/>
        <v>-4.1789287816362544</v>
      </c>
      <c r="AI14" s="155">
        <f t="shared" si="11"/>
        <v>-9.1789287816362553</v>
      </c>
      <c r="AJ14" s="155">
        <f t="shared" si="12"/>
        <v>0.82107121836374564</v>
      </c>
      <c r="AK14" s="155">
        <f t="shared" si="13"/>
        <v>-13.795196756317818</v>
      </c>
      <c r="AL14" s="155">
        <f t="shared" si="14"/>
        <v>5.4373391930453083</v>
      </c>
      <c r="AM14" s="155">
        <f t="shared" si="15"/>
        <v>-4.2585982154573934</v>
      </c>
      <c r="AN14" s="155">
        <f t="shared" si="16"/>
        <v>-9.2585982154573934</v>
      </c>
      <c r="AO14" s="155">
        <f t="shared" si="17"/>
        <v>0.74140178454260663</v>
      </c>
      <c r="AP14" s="155">
        <f t="shared" si="18"/>
        <v>-16.002589409694963</v>
      </c>
      <c r="AQ14" s="155">
        <f t="shared" si="19"/>
        <v>7.4853929787801778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5" customFormat="1" x14ac:dyDescent="0.25">
      <c r="A15" s="36" t="s">
        <v>16</v>
      </c>
      <c r="B15" s="49" t="s">
        <v>95</v>
      </c>
      <c r="C15" s="36" t="s">
        <v>44</v>
      </c>
      <c r="D15" s="40" t="s">
        <v>68</v>
      </c>
      <c r="E15" s="131">
        <v>447.51590000000004</v>
      </c>
      <c r="F15" s="131">
        <f t="shared" si="20"/>
        <v>447.6</v>
      </c>
      <c r="G15" s="188">
        <v>6.5000000000000002E-2</v>
      </c>
      <c r="H15" s="188">
        <v>1.9099999999999999E-2</v>
      </c>
      <c r="I15" s="182">
        <f t="shared" si="21"/>
        <v>8.4100000000000008E-2</v>
      </c>
      <c r="J15" s="38">
        <f t="shared" si="22"/>
        <v>187.91295724107911</v>
      </c>
      <c r="K15" s="88">
        <v>447.2</v>
      </c>
      <c r="L15" s="88">
        <v>447.3</v>
      </c>
      <c r="M15" s="89">
        <v>6.5500000000000003E-2</v>
      </c>
      <c r="N15" s="92">
        <v>2.01E-2</v>
      </c>
      <c r="O15" s="92">
        <v>8.5599999999999996E-2</v>
      </c>
      <c r="P15" s="89">
        <v>191</v>
      </c>
      <c r="Q15" s="38">
        <f t="shared" si="25"/>
        <v>76.518691588785046</v>
      </c>
      <c r="R15" s="38">
        <f t="shared" si="26"/>
        <v>0.76923076923076983</v>
      </c>
      <c r="S15" s="38">
        <f t="shared" si="27"/>
        <v>23.481308411214954</v>
      </c>
      <c r="T15" s="38">
        <f t="shared" si="28"/>
        <v>5.2356020942408428</v>
      </c>
      <c r="U15" s="38">
        <f t="shared" si="23"/>
        <v>1.7835909631391051</v>
      </c>
      <c r="V15" s="38">
        <f t="shared" si="24"/>
        <v>1.6428046284005997</v>
      </c>
      <c r="W15" s="172"/>
      <c r="X15" s="155">
        <f t="shared" si="0"/>
        <v>-3.8845386150775236</v>
      </c>
      <c r="Y15" s="155">
        <f t="shared" si="1"/>
        <v>-8.8845386150775241</v>
      </c>
      <c r="Z15" s="155">
        <f t="shared" si="2"/>
        <v>1.1154613849224764</v>
      </c>
      <c r="AA15" s="155">
        <f t="shared" si="3"/>
        <v>-11.777656604160788</v>
      </c>
      <c r="AB15" s="155">
        <f t="shared" si="4"/>
        <v>4.0085793740057394</v>
      </c>
      <c r="AC15" s="155">
        <f t="shared" si="5"/>
        <v>-0.72765072765073402</v>
      </c>
      <c r="AD15" s="155">
        <f t="shared" si="6"/>
        <v>-5.727650727650734</v>
      </c>
      <c r="AE15" s="155">
        <f t="shared" si="7"/>
        <v>4.272349272349266</v>
      </c>
      <c r="AF15" s="155">
        <f t="shared" si="8"/>
        <v>-16.640774419908571</v>
      </c>
      <c r="AG15" s="155">
        <f t="shared" si="9"/>
        <v>15.185472964607101</v>
      </c>
      <c r="AH15" s="155">
        <f t="shared" si="10"/>
        <v>-4.1789287816362544</v>
      </c>
      <c r="AI15" s="155">
        <f t="shared" si="11"/>
        <v>-9.1789287816362553</v>
      </c>
      <c r="AJ15" s="155">
        <f t="shared" si="12"/>
        <v>0.82107121836374564</v>
      </c>
      <c r="AK15" s="155">
        <f t="shared" si="13"/>
        <v>-13.795196756317818</v>
      </c>
      <c r="AL15" s="155">
        <f t="shared" si="14"/>
        <v>5.4373391930453083</v>
      </c>
      <c r="AM15" s="155">
        <f t="shared" si="15"/>
        <v>-4.2585982154573934</v>
      </c>
      <c r="AN15" s="155">
        <f t="shared" si="16"/>
        <v>-9.2585982154573934</v>
      </c>
      <c r="AO15" s="155">
        <f t="shared" si="17"/>
        <v>0.74140178454260663</v>
      </c>
      <c r="AP15" s="155">
        <f t="shared" si="18"/>
        <v>-16.002589409694963</v>
      </c>
      <c r="AQ15" s="155">
        <f t="shared" si="19"/>
        <v>7.4853929787801778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5" customFormat="1" x14ac:dyDescent="0.25">
      <c r="A16" s="36" t="s">
        <v>17</v>
      </c>
      <c r="B16" s="49" t="s">
        <v>96</v>
      </c>
      <c r="C16" s="36" t="s">
        <v>175</v>
      </c>
      <c r="D16" s="40" t="s">
        <v>66</v>
      </c>
      <c r="E16" s="131">
        <v>447.31575999999995</v>
      </c>
      <c r="F16" s="131">
        <f t="shared" si="20"/>
        <v>447.4</v>
      </c>
      <c r="G16" s="188">
        <v>6.5129999999999993E-2</v>
      </c>
      <c r="H16" s="188">
        <v>1.9109999999999999E-2</v>
      </c>
      <c r="I16" s="182">
        <f t="shared" si="21"/>
        <v>8.4239999999999995E-2</v>
      </c>
      <c r="J16" s="38">
        <f t="shared" si="22"/>
        <v>188.30996169856877</v>
      </c>
      <c r="K16" s="88">
        <v>447.3</v>
      </c>
      <c r="L16" s="89">
        <v>447.4</v>
      </c>
      <c r="M16" s="92">
        <v>6.4600000000000005E-2</v>
      </c>
      <c r="N16" s="92">
        <v>2.0899999999999998E-2</v>
      </c>
      <c r="O16" s="92">
        <v>8.5500000000000007E-2</v>
      </c>
      <c r="P16" s="96">
        <v>191</v>
      </c>
      <c r="Q16" s="38">
        <f t="shared" si="25"/>
        <v>75.555555555555557</v>
      </c>
      <c r="R16" s="38">
        <f t="shared" si="26"/>
        <v>-0.81375710118223377</v>
      </c>
      <c r="S16" s="38">
        <f t="shared" si="27"/>
        <v>24.444444444444439</v>
      </c>
      <c r="T16" s="38">
        <f t="shared" si="28"/>
        <v>9.3668236525379385</v>
      </c>
      <c r="U16" s="38">
        <f t="shared" si="23"/>
        <v>1.4957264957265091</v>
      </c>
      <c r="V16" s="38">
        <f t="shared" si="24"/>
        <v>1.4285161959393438</v>
      </c>
      <c r="W16" s="172"/>
      <c r="X16" s="155">
        <f t="shared" si="0"/>
        <v>-3.8845386150775236</v>
      </c>
      <c r="Y16" s="155">
        <f t="shared" si="1"/>
        <v>-8.8845386150775241</v>
      </c>
      <c r="Z16" s="155">
        <f t="shared" si="2"/>
        <v>1.1154613849224764</v>
      </c>
      <c r="AA16" s="155">
        <f t="shared" si="3"/>
        <v>-11.777656604160788</v>
      </c>
      <c r="AB16" s="155">
        <f t="shared" si="4"/>
        <v>4.0085793740057394</v>
      </c>
      <c r="AC16" s="155">
        <f t="shared" si="5"/>
        <v>-0.72765072765073402</v>
      </c>
      <c r="AD16" s="155">
        <f t="shared" si="6"/>
        <v>-5.727650727650734</v>
      </c>
      <c r="AE16" s="155">
        <f t="shared" si="7"/>
        <v>4.272349272349266</v>
      </c>
      <c r="AF16" s="155">
        <f t="shared" si="8"/>
        <v>-16.640774419908571</v>
      </c>
      <c r="AG16" s="155">
        <f t="shared" si="9"/>
        <v>15.185472964607101</v>
      </c>
      <c r="AH16" s="155">
        <f t="shared" si="10"/>
        <v>-4.1789287816362544</v>
      </c>
      <c r="AI16" s="155">
        <f t="shared" si="11"/>
        <v>-9.1789287816362553</v>
      </c>
      <c r="AJ16" s="155">
        <f t="shared" si="12"/>
        <v>0.82107121836374564</v>
      </c>
      <c r="AK16" s="155">
        <f t="shared" si="13"/>
        <v>-13.795196756317818</v>
      </c>
      <c r="AL16" s="155">
        <f t="shared" si="14"/>
        <v>5.4373391930453083</v>
      </c>
      <c r="AM16" s="155">
        <f t="shared" si="15"/>
        <v>-4.2585982154573934</v>
      </c>
      <c r="AN16" s="155">
        <f t="shared" si="16"/>
        <v>-9.2585982154573934</v>
      </c>
      <c r="AO16" s="155">
        <f t="shared" si="17"/>
        <v>0.74140178454260663</v>
      </c>
      <c r="AP16" s="155">
        <f t="shared" si="18"/>
        <v>-16.002589409694963</v>
      </c>
      <c r="AQ16" s="155">
        <f t="shared" si="19"/>
        <v>7.4853929787801778</v>
      </c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5" customFormat="1" x14ac:dyDescent="0.25">
      <c r="A17" s="36" t="s">
        <v>17</v>
      </c>
      <c r="B17" s="49" t="s">
        <v>96</v>
      </c>
      <c r="C17" s="36" t="s">
        <v>175</v>
      </c>
      <c r="D17" s="40" t="s">
        <v>67</v>
      </c>
      <c r="E17" s="131">
        <v>448.11519000000004</v>
      </c>
      <c r="F17" s="131">
        <f t="shared" si="20"/>
        <v>448.20000000000005</v>
      </c>
      <c r="G17" s="188">
        <v>6.5409999999999996E-2</v>
      </c>
      <c r="H17" s="188">
        <v>1.9400000000000001E-2</v>
      </c>
      <c r="I17" s="182">
        <f t="shared" si="21"/>
        <v>8.4809999999999997E-2</v>
      </c>
      <c r="J17" s="38">
        <f t="shared" si="22"/>
        <v>189.24585701575086</v>
      </c>
      <c r="K17" s="89">
        <v>447.9</v>
      </c>
      <c r="L17" s="88">
        <v>448</v>
      </c>
      <c r="M17" s="92">
        <v>6.3899999999999998E-2</v>
      </c>
      <c r="N17" s="92">
        <v>0.02</v>
      </c>
      <c r="O17" s="92">
        <v>8.3900000000000002E-2</v>
      </c>
      <c r="P17" s="96">
        <v>187</v>
      </c>
      <c r="Q17" s="38">
        <f t="shared" si="25"/>
        <v>76.162097735399286</v>
      </c>
      <c r="R17" s="38">
        <f t="shared" si="26"/>
        <v>-2.308515517504965</v>
      </c>
      <c r="S17" s="38">
        <f t="shared" si="27"/>
        <v>23.837902264600714</v>
      </c>
      <c r="T17" s="38">
        <f t="shared" si="28"/>
        <v>3.0927835051546384</v>
      </c>
      <c r="U17" s="38">
        <f t="shared" si="23"/>
        <v>-1.0729866760995097</v>
      </c>
      <c r="V17" s="38">
        <f t="shared" si="24"/>
        <v>-1.1867403869052393</v>
      </c>
      <c r="W17" s="172"/>
      <c r="X17" s="155">
        <f t="shared" si="0"/>
        <v>-3.8845386150775236</v>
      </c>
      <c r="Y17" s="155">
        <f t="shared" si="1"/>
        <v>-8.8845386150775241</v>
      </c>
      <c r="Z17" s="155">
        <f t="shared" si="2"/>
        <v>1.1154613849224764</v>
      </c>
      <c r="AA17" s="155">
        <f t="shared" si="3"/>
        <v>-11.777656604160788</v>
      </c>
      <c r="AB17" s="155">
        <f t="shared" si="4"/>
        <v>4.0085793740057394</v>
      </c>
      <c r="AC17" s="155">
        <f t="shared" si="5"/>
        <v>-0.72765072765073402</v>
      </c>
      <c r="AD17" s="155">
        <f t="shared" si="6"/>
        <v>-5.727650727650734</v>
      </c>
      <c r="AE17" s="155">
        <f t="shared" si="7"/>
        <v>4.272349272349266</v>
      </c>
      <c r="AF17" s="155">
        <f t="shared" si="8"/>
        <v>-16.640774419908571</v>
      </c>
      <c r="AG17" s="155">
        <f t="shared" si="9"/>
        <v>15.185472964607101</v>
      </c>
      <c r="AH17" s="155">
        <f t="shared" si="10"/>
        <v>-4.1789287816362544</v>
      </c>
      <c r="AI17" s="155">
        <f t="shared" si="11"/>
        <v>-9.1789287816362553</v>
      </c>
      <c r="AJ17" s="155">
        <f t="shared" si="12"/>
        <v>0.82107121836374564</v>
      </c>
      <c r="AK17" s="155">
        <f t="shared" si="13"/>
        <v>-13.795196756317818</v>
      </c>
      <c r="AL17" s="155">
        <f t="shared" si="14"/>
        <v>5.4373391930453083</v>
      </c>
      <c r="AM17" s="155">
        <f t="shared" si="15"/>
        <v>-4.2585982154573934</v>
      </c>
      <c r="AN17" s="155">
        <f t="shared" si="16"/>
        <v>-9.2585982154573934</v>
      </c>
      <c r="AO17" s="155">
        <f t="shared" si="17"/>
        <v>0.74140178454260663</v>
      </c>
      <c r="AP17" s="155">
        <f t="shared" si="18"/>
        <v>-16.002589409694963</v>
      </c>
      <c r="AQ17" s="155">
        <f t="shared" si="19"/>
        <v>7.4853929787801778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5" customFormat="1" x14ac:dyDescent="0.25">
      <c r="A18" s="36" t="s">
        <v>17</v>
      </c>
      <c r="B18" s="49" t="s">
        <v>96</v>
      </c>
      <c r="C18" s="36" t="s">
        <v>175</v>
      </c>
      <c r="D18" s="40" t="s">
        <v>68</v>
      </c>
      <c r="E18" s="131">
        <v>447.41588999999993</v>
      </c>
      <c r="F18" s="131">
        <f t="shared" si="20"/>
        <v>447.49999999999994</v>
      </c>
      <c r="G18" s="188">
        <v>6.4869999999999997E-2</v>
      </c>
      <c r="H18" s="188">
        <v>1.924E-2</v>
      </c>
      <c r="I18" s="182">
        <f t="shared" si="21"/>
        <v>8.410999999999999E-2</v>
      </c>
      <c r="J18" s="38">
        <f t="shared" si="22"/>
        <v>187.97730547700812</v>
      </c>
      <c r="K18" s="88">
        <v>447.3</v>
      </c>
      <c r="L18" s="89">
        <v>447.4</v>
      </c>
      <c r="M18" s="92">
        <v>6.4799999999999996E-2</v>
      </c>
      <c r="N18" s="92">
        <v>2.0400000000000001E-2</v>
      </c>
      <c r="O18" s="92">
        <v>8.5199999999999998E-2</v>
      </c>
      <c r="P18" s="96">
        <v>190</v>
      </c>
      <c r="Q18" s="38">
        <f t="shared" si="25"/>
        <v>76.056338028169009</v>
      </c>
      <c r="R18" s="38">
        <f t="shared" si="26"/>
        <v>-0.10790812394018902</v>
      </c>
      <c r="S18" s="38">
        <f t="shared" si="27"/>
        <v>23.943661971830988</v>
      </c>
      <c r="T18" s="38">
        <f t="shared" si="28"/>
        <v>6.0291060291060354</v>
      </c>
      <c r="U18" s="38">
        <f t="shared" si="23"/>
        <v>1.2959220068957409</v>
      </c>
      <c r="V18" s="38">
        <f t="shared" si="24"/>
        <v>1.0760312357170605</v>
      </c>
      <c r="W18" s="172"/>
      <c r="X18" s="155">
        <f t="shared" si="0"/>
        <v>-3.8845386150775236</v>
      </c>
      <c r="Y18" s="155">
        <f t="shared" si="1"/>
        <v>-8.8845386150775241</v>
      </c>
      <c r="Z18" s="155">
        <f t="shared" si="2"/>
        <v>1.1154613849224764</v>
      </c>
      <c r="AA18" s="155">
        <f t="shared" si="3"/>
        <v>-11.777656604160788</v>
      </c>
      <c r="AB18" s="155">
        <f t="shared" si="4"/>
        <v>4.0085793740057394</v>
      </c>
      <c r="AC18" s="155">
        <f t="shared" si="5"/>
        <v>-0.72765072765073402</v>
      </c>
      <c r="AD18" s="155">
        <f t="shared" si="6"/>
        <v>-5.727650727650734</v>
      </c>
      <c r="AE18" s="155">
        <f t="shared" si="7"/>
        <v>4.272349272349266</v>
      </c>
      <c r="AF18" s="155">
        <f t="shared" si="8"/>
        <v>-16.640774419908571</v>
      </c>
      <c r="AG18" s="155">
        <f t="shared" si="9"/>
        <v>15.185472964607101</v>
      </c>
      <c r="AH18" s="155">
        <f t="shared" si="10"/>
        <v>-4.1789287816362544</v>
      </c>
      <c r="AI18" s="155">
        <f t="shared" si="11"/>
        <v>-9.1789287816362553</v>
      </c>
      <c r="AJ18" s="155">
        <f t="shared" si="12"/>
        <v>0.82107121836374564</v>
      </c>
      <c r="AK18" s="155">
        <f t="shared" si="13"/>
        <v>-13.795196756317818</v>
      </c>
      <c r="AL18" s="155">
        <f t="shared" si="14"/>
        <v>5.4373391930453083</v>
      </c>
      <c r="AM18" s="155">
        <f t="shared" si="15"/>
        <v>-4.2585982154573934</v>
      </c>
      <c r="AN18" s="155">
        <f t="shared" si="16"/>
        <v>-9.2585982154573934</v>
      </c>
      <c r="AO18" s="155">
        <f t="shared" si="17"/>
        <v>0.74140178454260663</v>
      </c>
      <c r="AP18" s="155">
        <f t="shared" si="18"/>
        <v>-16.002589409694963</v>
      </c>
      <c r="AQ18" s="155">
        <f t="shared" si="19"/>
        <v>7.4853929787801778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5" customFormat="1" x14ac:dyDescent="0.25">
      <c r="A19" s="36" t="s">
        <v>18</v>
      </c>
      <c r="B19" s="49" t="s">
        <v>163</v>
      </c>
      <c r="C19" s="36" t="s">
        <v>155</v>
      </c>
      <c r="D19" s="40" t="s">
        <v>66</v>
      </c>
      <c r="E19" s="131">
        <v>448.31529999999998</v>
      </c>
      <c r="F19" s="131">
        <f>E19+G19+H19</f>
        <v>448.4</v>
      </c>
      <c r="G19" s="188">
        <v>6.5350000000000005E-2</v>
      </c>
      <c r="H19" s="188">
        <v>1.9349999999999999E-2</v>
      </c>
      <c r="I19" s="182">
        <f>G19+H19</f>
        <v>8.4699999999999998E-2</v>
      </c>
      <c r="J19" s="38">
        <f>(1.6061/(1.6061-(I19/F19)))*(I19/F19)*1000000</f>
        <v>188.9160632494908</v>
      </c>
      <c r="K19" s="91">
        <v>448.23</v>
      </c>
      <c r="L19" s="89">
        <v>448.31</v>
      </c>
      <c r="M19" s="92">
        <v>6.3E-2</v>
      </c>
      <c r="N19" s="92">
        <v>1.8499999999999999E-2</v>
      </c>
      <c r="O19" s="92">
        <v>8.1500000000000003E-2</v>
      </c>
      <c r="P19" s="115">
        <v>181.81399999999999</v>
      </c>
      <c r="Q19" s="38">
        <f t="shared" si="25"/>
        <v>77.300613496932513</v>
      </c>
      <c r="R19" s="38">
        <f t="shared" si="26"/>
        <v>-3.5960214231063574</v>
      </c>
      <c r="S19" s="38">
        <f t="shared" si="27"/>
        <v>22.699386503067483</v>
      </c>
      <c r="T19" s="38">
        <f t="shared" si="28"/>
        <v>-4.3927648578811374</v>
      </c>
      <c r="U19" s="38">
        <f t="shared" si="23"/>
        <v>-3.7780401416764988</v>
      </c>
      <c r="V19" s="38">
        <f t="shared" si="24"/>
        <v>-3.7593749982559799</v>
      </c>
      <c r="W19" s="172"/>
      <c r="X19" s="155">
        <f t="shared" si="0"/>
        <v>-3.8845386150775236</v>
      </c>
      <c r="Y19" s="155">
        <f t="shared" si="1"/>
        <v>-8.8845386150775241</v>
      </c>
      <c r="Z19" s="155">
        <f t="shared" si="2"/>
        <v>1.1154613849224764</v>
      </c>
      <c r="AA19" s="155">
        <f t="shared" si="3"/>
        <v>-11.777656604160788</v>
      </c>
      <c r="AB19" s="155">
        <f t="shared" si="4"/>
        <v>4.0085793740057394</v>
      </c>
      <c r="AC19" s="155">
        <f t="shared" si="5"/>
        <v>-0.72765072765073402</v>
      </c>
      <c r="AD19" s="155">
        <f t="shared" si="6"/>
        <v>-5.727650727650734</v>
      </c>
      <c r="AE19" s="155">
        <f t="shared" si="7"/>
        <v>4.272349272349266</v>
      </c>
      <c r="AF19" s="155">
        <f t="shared" si="8"/>
        <v>-16.640774419908571</v>
      </c>
      <c r="AG19" s="155">
        <f t="shared" si="9"/>
        <v>15.185472964607101</v>
      </c>
      <c r="AH19" s="155">
        <f t="shared" si="10"/>
        <v>-4.1789287816362544</v>
      </c>
      <c r="AI19" s="155">
        <f t="shared" si="11"/>
        <v>-9.1789287816362553</v>
      </c>
      <c r="AJ19" s="155">
        <f t="shared" si="12"/>
        <v>0.82107121836374564</v>
      </c>
      <c r="AK19" s="155">
        <f t="shared" si="13"/>
        <v>-13.795196756317818</v>
      </c>
      <c r="AL19" s="155">
        <f t="shared" si="14"/>
        <v>5.4373391930453083</v>
      </c>
      <c r="AM19" s="155">
        <f t="shared" si="15"/>
        <v>-4.2585982154573934</v>
      </c>
      <c r="AN19" s="155">
        <f t="shared" si="16"/>
        <v>-9.2585982154573934</v>
      </c>
      <c r="AO19" s="155">
        <f t="shared" si="17"/>
        <v>0.74140178454260663</v>
      </c>
      <c r="AP19" s="155">
        <f t="shared" si="18"/>
        <v>-16.002589409694963</v>
      </c>
      <c r="AQ19" s="155">
        <f t="shared" si="19"/>
        <v>7.4853929787801778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5" customFormat="1" x14ac:dyDescent="0.25">
      <c r="A20" s="36" t="s">
        <v>18</v>
      </c>
      <c r="B20" s="49" t="s">
        <v>163</v>
      </c>
      <c r="C20" s="36" t="s">
        <v>155</v>
      </c>
      <c r="D20" s="40" t="s">
        <v>67</v>
      </c>
      <c r="E20" s="131">
        <v>447.81577999999996</v>
      </c>
      <c r="F20" s="131">
        <f>E20+G20+H20</f>
        <v>447.9</v>
      </c>
      <c r="G20" s="188">
        <v>6.4990000000000006E-2</v>
      </c>
      <c r="H20" s="188">
        <v>1.9230000000000001E-2</v>
      </c>
      <c r="I20" s="182">
        <f>G20+H20</f>
        <v>8.4220000000000003E-2</v>
      </c>
      <c r="J20" s="38">
        <f>(1.6061/(1.6061-(I20/F20)))*(I20/F20)*1000000</f>
        <v>188.05505950558302</v>
      </c>
      <c r="K20" s="89">
        <v>447.63</v>
      </c>
      <c r="L20" s="91">
        <v>447.72</v>
      </c>
      <c r="M20" s="92">
        <v>6.8199999999999997E-2</v>
      </c>
      <c r="N20" s="89">
        <v>1.9099999999999999E-2</v>
      </c>
      <c r="O20" s="92">
        <v>8.7300000000000003E-2</v>
      </c>
      <c r="P20" s="89">
        <v>195.012</v>
      </c>
      <c r="Q20" s="38">
        <f t="shared" si="25"/>
        <v>78.121420389461619</v>
      </c>
      <c r="R20" s="38">
        <f t="shared" si="26"/>
        <v>4.9392214186797814</v>
      </c>
      <c r="S20" s="38">
        <f t="shared" si="27"/>
        <v>21.87857961053837</v>
      </c>
      <c r="T20" s="38">
        <f t="shared" si="28"/>
        <v>-0.67602704108165179</v>
      </c>
      <c r="U20" s="38">
        <f t="shared" si="23"/>
        <v>3.6570885775350268</v>
      </c>
      <c r="V20" s="38">
        <f t="shared" si="24"/>
        <v>3.699416815855701</v>
      </c>
      <c r="W20" s="172"/>
      <c r="X20" s="155">
        <f t="shared" si="0"/>
        <v>-3.8845386150775236</v>
      </c>
      <c r="Y20" s="155">
        <f t="shared" si="1"/>
        <v>-8.8845386150775241</v>
      </c>
      <c r="Z20" s="155">
        <f t="shared" si="2"/>
        <v>1.1154613849224764</v>
      </c>
      <c r="AA20" s="155">
        <f t="shared" si="3"/>
        <v>-11.777656604160788</v>
      </c>
      <c r="AB20" s="155">
        <f t="shared" si="4"/>
        <v>4.0085793740057394</v>
      </c>
      <c r="AC20" s="155">
        <f t="shared" si="5"/>
        <v>-0.72765072765073402</v>
      </c>
      <c r="AD20" s="155">
        <f t="shared" si="6"/>
        <v>-5.727650727650734</v>
      </c>
      <c r="AE20" s="155">
        <f t="shared" si="7"/>
        <v>4.272349272349266</v>
      </c>
      <c r="AF20" s="155">
        <f t="shared" si="8"/>
        <v>-16.640774419908571</v>
      </c>
      <c r="AG20" s="155">
        <f t="shared" si="9"/>
        <v>15.185472964607101</v>
      </c>
      <c r="AH20" s="155">
        <f t="shared" si="10"/>
        <v>-4.1789287816362544</v>
      </c>
      <c r="AI20" s="155">
        <f t="shared" si="11"/>
        <v>-9.1789287816362553</v>
      </c>
      <c r="AJ20" s="155">
        <f t="shared" si="12"/>
        <v>0.82107121836374564</v>
      </c>
      <c r="AK20" s="155">
        <f t="shared" si="13"/>
        <v>-13.795196756317818</v>
      </c>
      <c r="AL20" s="155">
        <f t="shared" si="14"/>
        <v>5.4373391930453083</v>
      </c>
      <c r="AM20" s="155">
        <f t="shared" si="15"/>
        <v>-4.2585982154573934</v>
      </c>
      <c r="AN20" s="155">
        <f t="shared" si="16"/>
        <v>-9.2585982154573934</v>
      </c>
      <c r="AO20" s="155">
        <f t="shared" si="17"/>
        <v>0.74140178454260663</v>
      </c>
      <c r="AP20" s="155">
        <f t="shared" si="18"/>
        <v>-16.002589409694963</v>
      </c>
      <c r="AQ20" s="155">
        <f t="shared" si="19"/>
        <v>7.4853929787801778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5" customFormat="1" x14ac:dyDescent="0.25">
      <c r="A21" s="36" t="s">
        <v>18</v>
      </c>
      <c r="B21" s="49" t="s">
        <v>163</v>
      </c>
      <c r="C21" s="36" t="s">
        <v>155</v>
      </c>
      <c r="D21" s="40" t="s">
        <v>68</v>
      </c>
      <c r="E21" s="131">
        <v>447.31571000000002</v>
      </c>
      <c r="F21" s="131">
        <f>E21+G21+H21</f>
        <v>447.4</v>
      </c>
      <c r="G21" s="188">
        <v>6.5210000000000004E-2</v>
      </c>
      <c r="H21" s="188">
        <v>1.908E-2</v>
      </c>
      <c r="I21" s="182">
        <f>G21+H21</f>
        <v>8.4290000000000004E-2</v>
      </c>
      <c r="J21" s="38">
        <f>(1.6061/(1.6061-(I21/F21)))*(I21/F21)*1000000</f>
        <v>188.42174473129111</v>
      </c>
      <c r="K21" s="89">
        <v>447.26</v>
      </c>
      <c r="L21" s="91">
        <v>447.35</v>
      </c>
      <c r="M21" s="92">
        <v>7.51E-2</v>
      </c>
      <c r="N21" s="92">
        <v>1.89E-2</v>
      </c>
      <c r="O21" s="92">
        <v>9.4E-2</v>
      </c>
      <c r="P21" s="89">
        <v>210.154</v>
      </c>
      <c r="Q21" s="38">
        <f t="shared" si="25"/>
        <v>79.893617021276597</v>
      </c>
      <c r="R21" s="38">
        <f t="shared" si="26"/>
        <v>15.166385523692677</v>
      </c>
      <c r="S21" s="38">
        <f t="shared" si="27"/>
        <v>20.106382978723406</v>
      </c>
      <c r="T21" s="38">
        <f t="shared" si="28"/>
        <v>-0.94339622641509224</v>
      </c>
      <c r="U21" s="38">
        <f t="shared" si="23"/>
        <v>11.519753232886458</v>
      </c>
      <c r="V21" s="38">
        <f t="shared" si="24"/>
        <v>11.533836128999509</v>
      </c>
      <c r="W21" s="172"/>
      <c r="X21" s="155">
        <f t="shared" si="0"/>
        <v>-3.8845386150775236</v>
      </c>
      <c r="Y21" s="155">
        <f t="shared" si="1"/>
        <v>-8.8845386150775241</v>
      </c>
      <c r="Z21" s="155">
        <f t="shared" si="2"/>
        <v>1.1154613849224764</v>
      </c>
      <c r="AA21" s="155">
        <f t="shared" si="3"/>
        <v>-11.777656604160788</v>
      </c>
      <c r="AB21" s="155">
        <f t="shared" si="4"/>
        <v>4.0085793740057394</v>
      </c>
      <c r="AC21" s="155">
        <f t="shared" si="5"/>
        <v>-0.72765072765073402</v>
      </c>
      <c r="AD21" s="155">
        <f t="shared" si="6"/>
        <v>-5.727650727650734</v>
      </c>
      <c r="AE21" s="155">
        <f t="shared" si="7"/>
        <v>4.272349272349266</v>
      </c>
      <c r="AF21" s="155">
        <f t="shared" si="8"/>
        <v>-16.640774419908571</v>
      </c>
      <c r="AG21" s="155">
        <f t="shared" si="9"/>
        <v>15.185472964607101</v>
      </c>
      <c r="AH21" s="155">
        <f t="shared" si="10"/>
        <v>-4.1789287816362544</v>
      </c>
      <c r="AI21" s="155">
        <f t="shared" si="11"/>
        <v>-9.1789287816362553</v>
      </c>
      <c r="AJ21" s="155">
        <f t="shared" si="12"/>
        <v>0.82107121836374564</v>
      </c>
      <c r="AK21" s="155">
        <f t="shared" si="13"/>
        <v>-13.795196756317818</v>
      </c>
      <c r="AL21" s="155">
        <f t="shared" si="14"/>
        <v>5.4373391930453083</v>
      </c>
      <c r="AM21" s="155">
        <f t="shared" si="15"/>
        <v>-4.2585982154573934</v>
      </c>
      <c r="AN21" s="155">
        <f t="shared" si="16"/>
        <v>-9.2585982154573934</v>
      </c>
      <c r="AO21" s="155">
        <f t="shared" si="17"/>
        <v>0.74140178454260663</v>
      </c>
      <c r="AP21" s="155">
        <f t="shared" si="18"/>
        <v>-16.002589409694963</v>
      </c>
      <c r="AQ21" s="155">
        <f t="shared" si="19"/>
        <v>7.4853929787801778</v>
      </c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5" customFormat="1" x14ac:dyDescent="0.25">
      <c r="A22" s="36" t="s">
        <v>19</v>
      </c>
      <c r="B22" s="49" t="s">
        <v>97</v>
      </c>
      <c r="C22" s="194" t="s">
        <v>177</v>
      </c>
      <c r="D22" s="40" t="s">
        <v>66</v>
      </c>
      <c r="E22" s="131">
        <v>447.21497000000005</v>
      </c>
      <c r="F22" s="131">
        <f>E22+G22+H22</f>
        <v>447.30000000000007</v>
      </c>
      <c r="G22" s="188">
        <v>6.5439999999999998E-2</v>
      </c>
      <c r="H22" s="188">
        <v>1.959E-2</v>
      </c>
      <c r="I22" s="182">
        <f>G22+H22</f>
        <v>8.5029999999999994E-2</v>
      </c>
      <c r="J22" s="38">
        <f>(1.6061/(1.6061-(I22/F22)))*(I22/F22)*1000000</f>
        <v>190.11863457063561</v>
      </c>
      <c r="K22" s="88">
        <v>447</v>
      </c>
      <c r="L22" s="88">
        <v>447.1</v>
      </c>
      <c r="M22" s="89"/>
      <c r="N22" s="92"/>
      <c r="O22" s="92">
        <v>8.2199999999999995E-2</v>
      </c>
      <c r="P22" s="96">
        <v>184</v>
      </c>
      <c r="Q22" s="38"/>
      <c r="R22" s="38"/>
      <c r="S22" s="38"/>
      <c r="T22" s="38"/>
      <c r="U22" s="38">
        <f t="shared" si="23"/>
        <v>-3.3282370927907792</v>
      </c>
      <c r="V22" s="38">
        <f t="shared" si="24"/>
        <v>-3.2183244869467664</v>
      </c>
      <c r="W22" s="172"/>
      <c r="X22" s="155">
        <f t="shared" si="0"/>
        <v>-3.8845386150775236</v>
      </c>
      <c r="Y22" s="155">
        <f t="shared" si="1"/>
        <v>-8.8845386150775241</v>
      </c>
      <c r="Z22" s="155">
        <f t="shared" si="2"/>
        <v>1.1154613849224764</v>
      </c>
      <c r="AA22" s="155">
        <f t="shared" si="3"/>
        <v>-11.777656604160788</v>
      </c>
      <c r="AB22" s="155">
        <f t="shared" si="4"/>
        <v>4.0085793740057394</v>
      </c>
      <c r="AC22" s="155">
        <f t="shared" si="5"/>
        <v>-0.72765072765073402</v>
      </c>
      <c r="AD22" s="155">
        <f t="shared" si="6"/>
        <v>-5.727650727650734</v>
      </c>
      <c r="AE22" s="155">
        <f t="shared" si="7"/>
        <v>4.272349272349266</v>
      </c>
      <c r="AF22" s="155">
        <f t="shared" si="8"/>
        <v>-16.640774419908571</v>
      </c>
      <c r="AG22" s="155">
        <f t="shared" si="9"/>
        <v>15.185472964607101</v>
      </c>
      <c r="AH22" s="155">
        <f t="shared" si="10"/>
        <v>-4.1789287816362544</v>
      </c>
      <c r="AI22" s="155">
        <f t="shared" si="11"/>
        <v>-9.1789287816362553</v>
      </c>
      <c r="AJ22" s="155">
        <f t="shared" si="12"/>
        <v>0.82107121836374564</v>
      </c>
      <c r="AK22" s="155">
        <f t="shared" si="13"/>
        <v>-13.795196756317818</v>
      </c>
      <c r="AL22" s="155">
        <f t="shared" si="14"/>
        <v>5.4373391930453083</v>
      </c>
      <c r="AM22" s="155">
        <f t="shared" si="15"/>
        <v>-4.2585982154573934</v>
      </c>
      <c r="AN22" s="155">
        <f t="shared" si="16"/>
        <v>-9.2585982154573934</v>
      </c>
      <c r="AO22" s="155">
        <f t="shared" si="17"/>
        <v>0.74140178454260663</v>
      </c>
      <c r="AP22" s="155">
        <f t="shared" si="18"/>
        <v>-16.002589409694963</v>
      </c>
      <c r="AQ22" s="155">
        <f t="shared" si="19"/>
        <v>7.4853929787801778</v>
      </c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5" customFormat="1" x14ac:dyDescent="0.25">
      <c r="A23" s="36" t="s">
        <v>19</v>
      </c>
      <c r="B23" s="49" t="s">
        <v>97</v>
      </c>
      <c r="C23" s="194" t="s">
        <v>177</v>
      </c>
      <c r="D23" s="40" t="s">
        <v>67</v>
      </c>
      <c r="E23" s="131">
        <v>447.11550999999997</v>
      </c>
      <c r="F23" s="131">
        <f t="shared" si="20"/>
        <v>447.2</v>
      </c>
      <c r="G23" s="188">
        <v>6.5129999999999993E-2</v>
      </c>
      <c r="H23" s="188">
        <v>1.9359999999999999E-2</v>
      </c>
      <c r="I23" s="182">
        <f t="shared" si="21"/>
        <v>8.4489999999999996E-2</v>
      </c>
      <c r="J23" s="38">
        <f t="shared" si="22"/>
        <v>188.95335425252713</v>
      </c>
      <c r="K23" s="88">
        <v>447</v>
      </c>
      <c r="L23" s="88">
        <v>447.1</v>
      </c>
      <c r="M23" s="89"/>
      <c r="N23" s="89"/>
      <c r="O23" s="92">
        <v>8.1500000000000003E-2</v>
      </c>
      <c r="P23" s="96">
        <v>182</v>
      </c>
      <c r="Q23" s="38"/>
      <c r="R23" s="38"/>
      <c r="S23" s="38"/>
      <c r="T23" s="38"/>
      <c r="U23" s="38">
        <f t="shared" si="23"/>
        <v>-3.538880340868733</v>
      </c>
      <c r="V23" s="38">
        <f t="shared" si="24"/>
        <v>-3.6799316318218458</v>
      </c>
      <c r="W23" s="172"/>
      <c r="X23" s="155">
        <f t="shared" si="0"/>
        <v>-3.8845386150775236</v>
      </c>
      <c r="Y23" s="155">
        <f t="shared" si="1"/>
        <v>-8.8845386150775241</v>
      </c>
      <c r="Z23" s="155">
        <f t="shared" si="2"/>
        <v>1.1154613849224764</v>
      </c>
      <c r="AA23" s="155">
        <f t="shared" si="3"/>
        <v>-11.777656604160788</v>
      </c>
      <c r="AB23" s="155">
        <f t="shared" si="4"/>
        <v>4.0085793740057394</v>
      </c>
      <c r="AC23" s="155">
        <f t="shared" si="5"/>
        <v>-0.72765072765073402</v>
      </c>
      <c r="AD23" s="155">
        <f t="shared" si="6"/>
        <v>-5.727650727650734</v>
      </c>
      <c r="AE23" s="155">
        <f t="shared" si="7"/>
        <v>4.272349272349266</v>
      </c>
      <c r="AF23" s="155">
        <f t="shared" si="8"/>
        <v>-16.640774419908571</v>
      </c>
      <c r="AG23" s="155">
        <f t="shared" si="9"/>
        <v>15.185472964607101</v>
      </c>
      <c r="AH23" s="155">
        <f t="shared" si="10"/>
        <v>-4.1789287816362544</v>
      </c>
      <c r="AI23" s="155">
        <f t="shared" si="11"/>
        <v>-9.1789287816362553</v>
      </c>
      <c r="AJ23" s="155">
        <f t="shared" si="12"/>
        <v>0.82107121836374564</v>
      </c>
      <c r="AK23" s="155">
        <f t="shared" si="13"/>
        <v>-13.795196756317818</v>
      </c>
      <c r="AL23" s="155">
        <f t="shared" si="14"/>
        <v>5.4373391930453083</v>
      </c>
      <c r="AM23" s="155">
        <f t="shared" si="15"/>
        <v>-4.2585982154573934</v>
      </c>
      <c r="AN23" s="155">
        <f t="shared" si="16"/>
        <v>-9.2585982154573934</v>
      </c>
      <c r="AO23" s="155">
        <f t="shared" si="17"/>
        <v>0.74140178454260663</v>
      </c>
      <c r="AP23" s="155">
        <f t="shared" si="18"/>
        <v>-16.002589409694963</v>
      </c>
      <c r="AQ23" s="155">
        <f t="shared" si="19"/>
        <v>7.4853929787801778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5" customFormat="1" x14ac:dyDescent="0.25">
      <c r="A24" s="36" t="s">
        <v>19</v>
      </c>
      <c r="B24" s="49" t="s">
        <v>97</v>
      </c>
      <c r="C24" s="194" t="s">
        <v>177</v>
      </c>
      <c r="D24" s="40" t="s">
        <v>68</v>
      </c>
      <c r="E24" s="131">
        <v>447.91552999999999</v>
      </c>
      <c r="F24" s="131">
        <f t="shared" si="20"/>
        <v>448</v>
      </c>
      <c r="G24" s="188">
        <v>6.4689999999999998E-2</v>
      </c>
      <c r="H24" s="188">
        <v>1.9779999999999999E-2</v>
      </c>
      <c r="I24" s="182">
        <f t="shared" si="21"/>
        <v>8.446999999999999E-2</v>
      </c>
      <c r="J24" s="38">
        <f t="shared" si="22"/>
        <v>188.57124458124741</v>
      </c>
      <c r="K24" s="88">
        <v>447.8</v>
      </c>
      <c r="L24" s="88">
        <v>447.9</v>
      </c>
      <c r="M24" s="89"/>
      <c r="N24" s="89"/>
      <c r="O24" s="92">
        <v>8.2400000000000001E-2</v>
      </c>
      <c r="P24" s="96">
        <v>184</v>
      </c>
      <c r="Q24" s="38"/>
      <c r="R24" s="38"/>
      <c r="S24" s="38"/>
      <c r="T24" s="38"/>
      <c r="U24" s="38">
        <f t="shared" si="23"/>
        <v>-2.4505741683437772</v>
      </c>
      <c r="V24" s="38">
        <f t="shared" si="24"/>
        <v>-2.424147218945599</v>
      </c>
      <c r="W24" s="172"/>
      <c r="X24" s="155">
        <f t="shared" si="0"/>
        <v>-3.8845386150775236</v>
      </c>
      <c r="Y24" s="155">
        <f t="shared" si="1"/>
        <v>-8.8845386150775241</v>
      </c>
      <c r="Z24" s="155">
        <f t="shared" si="2"/>
        <v>1.1154613849224764</v>
      </c>
      <c r="AA24" s="155">
        <f t="shared" si="3"/>
        <v>-11.777656604160788</v>
      </c>
      <c r="AB24" s="155">
        <f t="shared" si="4"/>
        <v>4.0085793740057394</v>
      </c>
      <c r="AC24" s="155">
        <f t="shared" si="5"/>
        <v>-0.72765072765073402</v>
      </c>
      <c r="AD24" s="155">
        <f t="shared" si="6"/>
        <v>-5.727650727650734</v>
      </c>
      <c r="AE24" s="155">
        <f t="shared" si="7"/>
        <v>4.272349272349266</v>
      </c>
      <c r="AF24" s="155">
        <f t="shared" si="8"/>
        <v>-16.640774419908571</v>
      </c>
      <c r="AG24" s="155">
        <f t="shared" si="9"/>
        <v>15.185472964607101</v>
      </c>
      <c r="AH24" s="155">
        <f t="shared" si="10"/>
        <v>-4.1789287816362544</v>
      </c>
      <c r="AI24" s="155">
        <f t="shared" si="11"/>
        <v>-9.1789287816362553</v>
      </c>
      <c r="AJ24" s="155">
        <f t="shared" si="12"/>
        <v>0.82107121836374564</v>
      </c>
      <c r="AK24" s="155">
        <f t="shared" si="13"/>
        <v>-13.795196756317818</v>
      </c>
      <c r="AL24" s="155">
        <f t="shared" si="14"/>
        <v>5.4373391930453083</v>
      </c>
      <c r="AM24" s="155">
        <f t="shared" si="15"/>
        <v>-4.2585982154573934</v>
      </c>
      <c r="AN24" s="155">
        <f t="shared" si="16"/>
        <v>-9.2585982154573934</v>
      </c>
      <c r="AO24" s="155">
        <f t="shared" si="17"/>
        <v>0.74140178454260663</v>
      </c>
      <c r="AP24" s="155">
        <f t="shared" si="18"/>
        <v>-16.002589409694963</v>
      </c>
      <c r="AQ24" s="155">
        <f t="shared" si="19"/>
        <v>7.4853929787801778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5" customFormat="1" x14ac:dyDescent="0.25">
      <c r="A25" s="36" t="s">
        <v>20</v>
      </c>
      <c r="B25" s="49" t="s">
        <v>98</v>
      </c>
      <c r="C25" s="36" t="s">
        <v>43</v>
      </c>
      <c r="D25" s="40" t="s">
        <v>66</v>
      </c>
      <c r="E25" s="131">
        <v>447.51635000000005</v>
      </c>
      <c r="F25" s="131">
        <f t="shared" si="20"/>
        <v>447.60000000000008</v>
      </c>
      <c r="G25" s="188">
        <v>6.454E-2</v>
      </c>
      <c r="H25" s="188">
        <v>1.9109999999999999E-2</v>
      </c>
      <c r="I25" s="182">
        <f t="shared" si="21"/>
        <v>8.3650000000000002E-2</v>
      </c>
      <c r="J25" s="38">
        <f t="shared" si="22"/>
        <v>186.9073606728017</v>
      </c>
      <c r="K25" s="89">
        <v>447.3</v>
      </c>
      <c r="L25" s="88">
        <v>447.4</v>
      </c>
      <c r="M25" s="92">
        <v>6.2300000000000001E-2</v>
      </c>
      <c r="N25" s="92">
        <v>1.89E-2</v>
      </c>
      <c r="O25" s="92">
        <v>8.1199999999999994E-2</v>
      </c>
      <c r="P25" s="89">
        <v>182</v>
      </c>
      <c r="Q25" s="38">
        <f t="shared" si="25"/>
        <v>76.724137931034491</v>
      </c>
      <c r="R25" s="38">
        <f t="shared" si="26"/>
        <v>-3.4707158351409957</v>
      </c>
      <c r="S25" s="38">
        <f t="shared" si="27"/>
        <v>23.27586206896552</v>
      </c>
      <c r="T25" s="38">
        <f t="shared" si="28"/>
        <v>-1.0989010989010906</v>
      </c>
      <c r="U25" s="38">
        <f t="shared" si="23"/>
        <v>-2.9288702928870385</v>
      </c>
      <c r="V25" s="38">
        <f t="shared" si="24"/>
        <v>-2.6255577389445253</v>
      </c>
      <c r="W25" s="172" t="s">
        <v>197</v>
      </c>
      <c r="X25" s="155">
        <f t="shared" si="0"/>
        <v>-3.8845386150775236</v>
      </c>
      <c r="Y25" s="155">
        <f t="shared" si="1"/>
        <v>-8.8845386150775241</v>
      </c>
      <c r="Z25" s="155">
        <f t="shared" si="2"/>
        <v>1.1154613849224764</v>
      </c>
      <c r="AA25" s="155">
        <f t="shared" si="3"/>
        <v>-11.777656604160788</v>
      </c>
      <c r="AB25" s="155">
        <f t="shared" si="4"/>
        <v>4.0085793740057394</v>
      </c>
      <c r="AC25" s="155">
        <f t="shared" si="5"/>
        <v>-0.72765072765073402</v>
      </c>
      <c r="AD25" s="155">
        <f t="shared" si="6"/>
        <v>-5.727650727650734</v>
      </c>
      <c r="AE25" s="155">
        <f t="shared" si="7"/>
        <v>4.272349272349266</v>
      </c>
      <c r="AF25" s="155">
        <f t="shared" si="8"/>
        <v>-16.640774419908571</v>
      </c>
      <c r="AG25" s="155">
        <f t="shared" si="9"/>
        <v>15.185472964607101</v>
      </c>
      <c r="AH25" s="155">
        <f t="shared" si="10"/>
        <v>-4.1789287816362544</v>
      </c>
      <c r="AI25" s="155">
        <f t="shared" si="11"/>
        <v>-9.1789287816362553</v>
      </c>
      <c r="AJ25" s="155">
        <f t="shared" si="12"/>
        <v>0.82107121836374564</v>
      </c>
      <c r="AK25" s="155">
        <f t="shared" si="13"/>
        <v>-13.795196756317818</v>
      </c>
      <c r="AL25" s="155">
        <f t="shared" si="14"/>
        <v>5.4373391930453083</v>
      </c>
      <c r="AM25" s="155">
        <f t="shared" si="15"/>
        <v>-4.2585982154573934</v>
      </c>
      <c r="AN25" s="155">
        <f t="shared" si="16"/>
        <v>-9.2585982154573934</v>
      </c>
      <c r="AO25" s="155">
        <f t="shared" si="17"/>
        <v>0.74140178454260663</v>
      </c>
      <c r="AP25" s="155">
        <f t="shared" si="18"/>
        <v>-16.002589409694963</v>
      </c>
      <c r="AQ25" s="155">
        <f t="shared" si="19"/>
        <v>7.4853929787801778</v>
      </c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5" customFormat="1" x14ac:dyDescent="0.25">
      <c r="A26" s="36" t="s">
        <v>20</v>
      </c>
      <c r="B26" s="49" t="s">
        <v>98</v>
      </c>
      <c r="C26" s="36" t="s">
        <v>43</v>
      </c>
      <c r="D26" s="40" t="s">
        <v>67</v>
      </c>
      <c r="E26" s="131">
        <v>446.71503999999993</v>
      </c>
      <c r="F26" s="131">
        <f t="shared" si="20"/>
        <v>446.79999999999995</v>
      </c>
      <c r="G26" s="188">
        <v>6.5360000000000001E-2</v>
      </c>
      <c r="H26" s="188">
        <v>1.9599999999999999E-2</v>
      </c>
      <c r="I26" s="182">
        <f t="shared" si="21"/>
        <v>8.4960000000000008E-2</v>
      </c>
      <c r="J26" s="38">
        <f t="shared" si="22"/>
        <v>190.17470887104389</v>
      </c>
      <c r="K26" s="88">
        <v>446.5</v>
      </c>
      <c r="L26" s="88">
        <v>446.6</v>
      </c>
      <c r="M26" s="92">
        <v>6.2899999999999998E-2</v>
      </c>
      <c r="N26" s="92">
        <v>2.01E-2</v>
      </c>
      <c r="O26" s="92">
        <v>8.3000000000000004E-2</v>
      </c>
      <c r="P26" s="89">
        <v>186</v>
      </c>
      <c r="Q26" s="38">
        <f t="shared" si="25"/>
        <v>75.783132530120483</v>
      </c>
      <c r="R26" s="38">
        <f t="shared" si="26"/>
        <v>-3.7637698898408871</v>
      </c>
      <c r="S26" s="38">
        <f t="shared" si="27"/>
        <v>24.216867469879517</v>
      </c>
      <c r="T26" s="38">
        <f t="shared" si="28"/>
        <v>2.5510204081632679</v>
      </c>
      <c r="U26" s="38">
        <f t="shared" si="23"/>
        <v>-2.3069679849340905</v>
      </c>
      <c r="V26" s="38">
        <f t="shared" si="24"/>
        <v>-2.1951966672259928</v>
      </c>
      <c r="W26" s="172" t="s">
        <v>197</v>
      </c>
      <c r="X26" s="155">
        <f t="shared" si="0"/>
        <v>-3.8845386150775236</v>
      </c>
      <c r="Y26" s="155">
        <f t="shared" si="1"/>
        <v>-8.8845386150775241</v>
      </c>
      <c r="Z26" s="155">
        <f t="shared" si="2"/>
        <v>1.1154613849224764</v>
      </c>
      <c r="AA26" s="155">
        <f t="shared" si="3"/>
        <v>-11.777656604160788</v>
      </c>
      <c r="AB26" s="155">
        <f t="shared" si="4"/>
        <v>4.0085793740057394</v>
      </c>
      <c r="AC26" s="155">
        <f t="shared" si="5"/>
        <v>-0.72765072765073402</v>
      </c>
      <c r="AD26" s="155">
        <f t="shared" si="6"/>
        <v>-5.727650727650734</v>
      </c>
      <c r="AE26" s="155">
        <f t="shared" si="7"/>
        <v>4.272349272349266</v>
      </c>
      <c r="AF26" s="155">
        <f t="shared" si="8"/>
        <v>-16.640774419908571</v>
      </c>
      <c r="AG26" s="155">
        <f t="shared" si="9"/>
        <v>15.185472964607101</v>
      </c>
      <c r="AH26" s="155">
        <f t="shared" si="10"/>
        <v>-4.1789287816362544</v>
      </c>
      <c r="AI26" s="155">
        <f t="shared" si="11"/>
        <v>-9.1789287816362553</v>
      </c>
      <c r="AJ26" s="155">
        <f t="shared" si="12"/>
        <v>0.82107121836374564</v>
      </c>
      <c r="AK26" s="155">
        <f t="shared" si="13"/>
        <v>-13.795196756317818</v>
      </c>
      <c r="AL26" s="155">
        <f t="shared" si="14"/>
        <v>5.4373391930453083</v>
      </c>
      <c r="AM26" s="155">
        <f t="shared" si="15"/>
        <v>-4.2585982154573934</v>
      </c>
      <c r="AN26" s="155">
        <f t="shared" si="16"/>
        <v>-9.2585982154573934</v>
      </c>
      <c r="AO26" s="155">
        <f t="shared" si="17"/>
        <v>0.74140178454260663</v>
      </c>
      <c r="AP26" s="155">
        <f t="shared" si="18"/>
        <v>-16.002589409694963</v>
      </c>
      <c r="AQ26" s="155">
        <f t="shared" si="19"/>
        <v>7.4853929787801778</v>
      </c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5" customFormat="1" x14ac:dyDescent="0.25">
      <c r="A27" s="36" t="s">
        <v>20</v>
      </c>
      <c r="B27" s="49" t="s">
        <v>98</v>
      </c>
      <c r="C27" s="36" t="s">
        <v>43</v>
      </c>
      <c r="D27" s="40" t="s">
        <v>68</v>
      </c>
      <c r="E27" s="131">
        <v>447.61505000000005</v>
      </c>
      <c r="F27" s="131">
        <f t="shared" si="20"/>
        <v>447.70000000000005</v>
      </c>
      <c r="G27" s="188">
        <v>6.5409999999999996E-2</v>
      </c>
      <c r="H27" s="188">
        <v>1.9539999999999998E-2</v>
      </c>
      <c r="I27" s="182">
        <f t="shared" si="21"/>
        <v>8.4949999999999998E-2</v>
      </c>
      <c r="J27" s="38">
        <f t="shared" si="22"/>
        <v>189.77001861645698</v>
      </c>
      <c r="K27" s="88">
        <v>446.2</v>
      </c>
      <c r="L27" s="88">
        <v>446.3</v>
      </c>
      <c r="M27" s="92">
        <v>6.25E-2</v>
      </c>
      <c r="N27" s="92">
        <v>1.89E-2</v>
      </c>
      <c r="O27" s="92">
        <v>8.14E-2</v>
      </c>
      <c r="P27" s="89">
        <v>182</v>
      </c>
      <c r="Q27" s="38">
        <f t="shared" si="25"/>
        <v>76.781326781326783</v>
      </c>
      <c r="R27" s="38">
        <f t="shared" si="26"/>
        <v>-4.448861030423477</v>
      </c>
      <c r="S27" s="38">
        <f t="shared" si="27"/>
        <v>23.218673218673221</v>
      </c>
      <c r="T27" s="38">
        <f t="shared" si="28"/>
        <v>-3.2753326509723553</v>
      </c>
      <c r="U27" s="38">
        <f t="shared" si="23"/>
        <v>-4.1789287816362544</v>
      </c>
      <c r="V27" s="38">
        <f t="shared" si="24"/>
        <v>-4.0944395079398275</v>
      </c>
      <c r="W27" s="172" t="s">
        <v>197</v>
      </c>
      <c r="X27" s="155">
        <f t="shared" si="0"/>
        <v>-3.8845386150775236</v>
      </c>
      <c r="Y27" s="155">
        <f t="shared" si="1"/>
        <v>-8.8845386150775241</v>
      </c>
      <c r="Z27" s="155">
        <f t="shared" si="2"/>
        <v>1.1154613849224764</v>
      </c>
      <c r="AA27" s="155">
        <f t="shared" si="3"/>
        <v>-11.777656604160788</v>
      </c>
      <c r="AB27" s="155">
        <f t="shared" si="4"/>
        <v>4.0085793740057394</v>
      </c>
      <c r="AC27" s="155">
        <f t="shared" si="5"/>
        <v>-0.72765072765073402</v>
      </c>
      <c r="AD27" s="155">
        <f t="shared" si="6"/>
        <v>-5.727650727650734</v>
      </c>
      <c r="AE27" s="155">
        <f t="shared" si="7"/>
        <v>4.272349272349266</v>
      </c>
      <c r="AF27" s="155">
        <f t="shared" si="8"/>
        <v>-16.640774419908571</v>
      </c>
      <c r="AG27" s="155">
        <f t="shared" si="9"/>
        <v>15.185472964607101</v>
      </c>
      <c r="AH27" s="155">
        <f t="shared" si="10"/>
        <v>-4.1789287816362544</v>
      </c>
      <c r="AI27" s="155">
        <f t="shared" si="11"/>
        <v>-9.1789287816362553</v>
      </c>
      <c r="AJ27" s="155">
        <f t="shared" si="12"/>
        <v>0.82107121836374564</v>
      </c>
      <c r="AK27" s="155">
        <f t="shared" si="13"/>
        <v>-13.795196756317818</v>
      </c>
      <c r="AL27" s="155">
        <f t="shared" si="14"/>
        <v>5.4373391930453083</v>
      </c>
      <c r="AM27" s="155">
        <f t="shared" si="15"/>
        <v>-4.2585982154573934</v>
      </c>
      <c r="AN27" s="155">
        <f t="shared" si="16"/>
        <v>-9.2585982154573934</v>
      </c>
      <c r="AO27" s="155">
        <f t="shared" si="17"/>
        <v>0.74140178454260663</v>
      </c>
      <c r="AP27" s="155">
        <f t="shared" si="18"/>
        <v>-16.002589409694963</v>
      </c>
      <c r="AQ27" s="155">
        <f t="shared" si="19"/>
        <v>7.4853929787801778</v>
      </c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5" customFormat="1" x14ac:dyDescent="0.25">
      <c r="A28" s="36" t="s">
        <v>21</v>
      </c>
      <c r="B28" s="49" t="s">
        <v>99</v>
      </c>
      <c r="C28" s="194" t="s">
        <v>183</v>
      </c>
      <c r="D28" s="40" t="s">
        <v>66</v>
      </c>
      <c r="E28" s="131">
        <v>447.41503999999992</v>
      </c>
      <c r="F28" s="131">
        <f t="shared" si="20"/>
        <v>447.49999999999989</v>
      </c>
      <c r="G28" s="188">
        <v>6.5299999999999997E-2</v>
      </c>
      <c r="H28" s="188">
        <v>1.966E-2</v>
      </c>
      <c r="I28" s="182">
        <f t="shared" si="21"/>
        <v>8.4959999999999994E-2</v>
      </c>
      <c r="J28" s="38">
        <f t="shared" si="22"/>
        <v>189.87719371067871</v>
      </c>
      <c r="K28" s="89"/>
      <c r="L28" s="88">
        <v>447.2</v>
      </c>
      <c r="M28" s="89">
        <v>6.7900000000000002E-2</v>
      </c>
      <c r="N28" s="92">
        <v>2.1000000000000001E-2</v>
      </c>
      <c r="O28" s="92">
        <v>8.8900000000000007E-2</v>
      </c>
      <c r="P28" s="89">
        <v>199</v>
      </c>
      <c r="Q28" s="38">
        <f t="shared" si="25"/>
        <v>76.377952755905511</v>
      </c>
      <c r="R28" s="38">
        <f t="shared" si="26"/>
        <v>3.9816232771822437</v>
      </c>
      <c r="S28" s="38">
        <f t="shared" si="27"/>
        <v>23.622047244094489</v>
      </c>
      <c r="T28" s="38">
        <f t="shared" si="28"/>
        <v>6.815869786368264</v>
      </c>
      <c r="U28" s="38">
        <f t="shared" si="23"/>
        <v>4.6374764595103732</v>
      </c>
      <c r="V28" s="38">
        <f t="shared" si="24"/>
        <v>4.8045824309063523</v>
      </c>
      <c r="W28" s="172"/>
      <c r="X28" s="155">
        <f t="shared" si="0"/>
        <v>-3.8845386150775236</v>
      </c>
      <c r="Y28" s="155">
        <f t="shared" si="1"/>
        <v>-8.8845386150775241</v>
      </c>
      <c r="Z28" s="155">
        <f t="shared" si="2"/>
        <v>1.1154613849224764</v>
      </c>
      <c r="AA28" s="155">
        <f t="shared" si="3"/>
        <v>-11.777656604160788</v>
      </c>
      <c r="AB28" s="155">
        <f t="shared" si="4"/>
        <v>4.0085793740057394</v>
      </c>
      <c r="AC28" s="155">
        <f t="shared" si="5"/>
        <v>-0.72765072765073402</v>
      </c>
      <c r="AD28" s="155">
        <f t="shared" si="6"/>
        <v>-5.727650727650734</v>
      </c>
      <c r="AE28" s="155">
        <f t="shared" si="7"/>
        <v>4.272349272349266</v>
      </c>
      <c r="AF28" s="155">
        <f t="shared" si="8"/>
        <v>-16.640774419908571</v>
      </c>
      <c r="AG28" s="155">
        <f t="shared" si="9"/>
        <v>15.185472964607101</v>
      </c>
      <c r="AH28" s="155">
        <f t="shared" si="10"/>
        <v>-4.1789287816362544</v>
      </c>
      <c r="AI28" s="155">
        <f t="shared" si="11"/>
        <v>-9.1789287816362553</v>
      </c>
      <c r="AJ28" s="155">
        <f t="shared" si="12"/>
        <v>0.82107121836374564</v>
      </c>
      <c r="AK28" s="155">
        <f t="shared" si="13"/>
        <v>-13.795196756317818</v>
      </c>
      <c r="AL28" s="155">
        <f t="shared" si="14"/>
        <v>5.4373391930453083</v>
      </c>
      <c r="AM28" s="155">
        <f t="shared" si="15"/>
        <v>-4.2585982154573934</v>
      </c>
      <c r="AN28" s="155">
        <f t="shared" si="16"/>
        <v>-9.2585982154573934</v>
      </c>
      <c r="AO28" s="155">
        <f t="shared" si="17"/>
        <v>0.74140178454260663</v>
      </c>
      <c r="AP28" s="155">
        <f t="shared" si="18"/>
        <v>-16.002589409694963</v>
      </c>
      <c r="AQ28" s="155">
        <f t="shared" si="19"/>
        <v>7.4853929787801778</v>
      </c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5" customFormat="1" x14ac:dyDescent="0.25">
      <c r="A29" s="36" t="s">
        <v>21</v>
      </c>
      <c r="B29" s="49" t="s">
        <v>99</v>
      </c>
      <c r="C29" s="194" t="s">
        <v>118</v>
      </c>
      <c r="D29" s="40" t="s">
        <v>67</v>
      </c>
      <c r="E29" s="131">
        <v>447.31492000000003</v>
      </c>
      <c r="F29" s="131">
        <f t="shared" si="20"/>
        <v>447.40000000000003</v>
      </c>
      <c r="G29" s="188">
        <v>6.5409999999999996E-2</v>
      </c>
      <c r="H29" s="188">
        <v>1.967E-2</v>
      </c>
      <c r="I29" s="182">
        <f t="shared" si="21"/>
        <v>8.5079999999999989E-2</v>
      </c>
      <c r="J29" s="38">
        <f t="shared" si="22"/>
        <v>190.18791871318615</v>
      </c>
      <c r="K29" s="89"/>
      <c r="L29" s="88">
        <v>447.2</v>
      </c>
      <c r="M29" s="92">
        <v>6.3899999999999998E-2</v>
      </c>
      <c r="N29" s="92">
        <v>2.01E-2</v>
      </c>
      <c r="O29" s="92">
        <v>8.4000000000000005E-2</v>
      </c>
      <c r="P29" s="89">
        <v>188</v>
      </c>
      <c r="Q29" s="38">
        <f t="shared" si="25"/>
        <v>76.071428571428569</v>
      </c>
      <c r="R29" s="38">
        <f t="shared" si="26"/>
        <v>-2.308515517504965</v>
      </c>
      <c r="S29" s="38">
        <f t="shared" si="27"/>
        <v>23.928571428571427</v>
      </c>
      <c r="T29" s="38">
        <f t="shared" si="28"/>
        <v>2.1860701576004056</v>
      </c>
      <c r="U29" s="38">
        <f t="shared" si="23"/>
        <v>-1.2693935119886974</v>
      </c>
      <c r="V29" s="38">
        <f t="shared" si="24"/>
        <v>-1.1503983680927976</v>
      </c>
      <c r="W29" s="172"/>
      <c r="X29" s="155">
        <f t="shared" si="0"/>
        <v>-3.8845386150775236</v>
      </c>
      <c r="Y29" s="155">
        <f t="shared" si="1"/>
        <v>-8.8845386150775241</v>
      </c>
      <c r="Z29" s="155">
        <f t="shared" si="2"/>
        <v>1.1154613849224764</v>
      </c>
      <c r="AA29" s="155">
        <f t="shared" si="3"/>
        <v>-11.777656604160788</v>
      </c>
      <c r="AB29" s="155">
        <f t="shared" si="4"/>
        <v>4.0085793740057394</v>
      </c>
      <c r="AC29" s="155">
        <f t="shared" si="5"/>
        <v>-0.72765072765073402</v>
      </c>
      <c r="AD29" s="155">
        <f t="shared" si="6"/>
        <v>-5.727650727650734</v>
      </c>
      <c r="AE29" s="155">
        <f t="shared" si="7"/>
        <v>4.272349272349266</v>
      </c>
      <c r="AF29" s="155">
        <f t="shared" si="8"/>
        <v>-16.640774419908571</v>
      </c>
      <c r="AG29" s="155">
        <f t="shared" si="9"/>
        <v>15.185472964607101</v>
      </c>
      <c r="AH29" s="155">
        <f t="shared" si="10"/>
        <v>-4.1789287816362544</v>
      </c>
      <c r="AI29" s="155">
        <f t="shared" si="11"/>
        <v>-9.1789287816362553</v>
      </c>
      <c r="AJ29" s="155">
        <f t="shared" si="12"/>
        <v>0.82107121836374564</v>
      </c>
      <c r="AK29" s="155">
        <f t="shared" si="13"/>
        <v>-13.795196756317818</v>
      </c>
      <c r="AL29" s="155">
        <f t="shared" si="14"/>
        <v>5.4373391930453083</v>
      </c>
      <c r="AM29" s="155">
        <f t="shared" si="15"/>
        <v>-4.2585982154573934</v>
      </c>
      <c r="AN29" s="155">
        <f t="shared" si="16"/>
        <v>-9.2585982154573934</v>
      </c>
      <c r="AO29" s="155">
        <f t="shared" si="17"/>
        <v>0.74140178454260663</v>
      </c>
      <c r="AP29" s="155">
        <f t="shared" si="18"/>
        <v>-16.002589409694963</v>
      </c>
      <c r="AQ29" s="155">
        <f t="shared" si="19"/>
        <v>7.4853929787801778</v>
      </c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5" customFormat="1" x14ac:dyDescent="0.25">
      <c r="A30" s="36" t="s">
        <v>21</v>
      </c>
      <c r="B30" s="49" t="s">
        <v>99</v>
      </c>
      <c r="C30" s="5" t="s">
        <v>179</v>
      </c>
      <c r="D30" s="40" t="s">
        <v>68</v>
      </c>
      <c r="E30" s="131">
        <v>446.81542999999999</v>
      </c>
      <c r="F30" s="131">
        <f t="shared" si="20"/>
        <v>446.90000000000003</v>
      </c>
      <c r="G30" s="188">
        <v>6.5170000000000006E-2</v>
      </c>
      <c r="H30" s="188">
        <v>1.9400000000000001E-2</v>
      </c>
      <c r="I30" s="182">
        <f t="shared" si="21"/>
        <v>8.4570000000000006E-2</v>
      </c>
      <c r="J30" s="38">
        <f t="shared" si="22"/>
        <v>189.25926502886682</v>
      </c>
      <c r="K30" s="89"/>
      <c r="L30" s="88">
        <v>446.6</v>
      </c>
      <c r="M30" s="92">
        <v>6.2799999999999995E-2</v>
      </c>
      <c r="N30" s="92">
        <v>1.9800000000000002E-2</v>
      </c>
      <c r="O30" s="92">
        <v>8.2600000000000007E-2</v>
      </c>
      <c r="P30" s="89">
        <v>185</v>
      </c>
      <c r="Q30" s="38">
        <f t="shared" si="25"/>
        <v>76.029055690072624</v>
      </c>
      <c r="R30" s="38">
        <f t="shared" si="26"/>
        <v>-3.6366426269756191</v>
      </c>
      <c r="S30" s="38">
        <f t="shared" si="27"/>
        <v>23.970944309927361</v>
      </c>
      <c r="T30" s="38">
        <f t="shared" si="28"/>
        <v>2.0618556701030983</v>
      </c>
      <c r="U30" s="38">
        <f t="shared" si="23"/>
        <v>-2.3294312403925734</v>
      </c>
      <c r="V30" s="38">
        <f t="shared" si="24"/>
        <v>-2.2504922167045165</v>
      </c>
      <c r="W30" s="172"/>
      <c r="X30" s="155">
        <f t="shared" si="0"/>
        <v>-3.8845386150775236</v>
      </c>
      <c r="Y30" s="155">
        <f t="shared" si="1"/>
        <v>-8.8845386150775241</v>
      </c>
      <c r="Z30" s="155">
        <f t="shared" si="2"/>
        <v>1.1154613849224764</v>
      </c>
      <c r="AA30" s="155">
        <f t="shared" si="3"/>
        <v>-11.777656604160788</v>
      </c>
      <c r="AB30" s="155">
        <f t="shared" si="4"/>
        <v>4.0085793740057394</v>
      </c>
      <c r="AC30" s="155">
        <f t="shared" si="5"/>
        <v>-0.72765072765073402</v>
      </c>
      <c r="AD30" s="155">
        <f t="shared" si="6"/>
        <v>-5.727650727650734</v>
      </c>
      <c r="AE30" s="155">
        <f t="shared" si="7"/>
        <v>4.272349272349266</v>
      </c>
      <c r="AF30" s="155">
        <f t="shared" si="8"/>
        <v>-16.640774419908571</v>
      </c>
      <c r="AG30" s="155">
        <f t="shared" si="9"/>
        <v>15.185472964607101</v>
      </c>
      <c r="AH30" s="155">
        <f t="shared" si="10"/>
        <v>-4.1789287816362544</v>
      </c>
      <c r="AI30" s="155">
        <f t="shared" si="11"/>
        <v>-9.1789287816362553</v>
      </c>
      <c r="AJ30" s="155">
        <f t="shared" si="12"/>
        <v>0.82107121836374564</v>
      </c>
      <c r="AK30" s="155">
        <f t="shared" si="13"/>
        <v>-13.795196756317818</v>
      </c>
      <c r="AL30" s="155">
        <f t="shared" si="14"/>
        <v>5.4373391930453083</v>
      </c>
      <c r="AM30" s="155">
        <f t="shared" si="15"/>
        <v>-4.2585982154573934</v>
      </c>
      <c r="AN30" s="155">
        <f t="shared" si="16"/>
        <v>-9.2585982154573934</v>
      </c>
      <c r="AO30" s="155">
        <f t="shared" si="17"/>
        <v>0.74140178454260663</v>
      </c>
      <c r="AP30" s="155">
        <f t="shared" si="18"/>
        <v>-16.002589409694963</v>
      </c>
      <c r="AQ30" s="155">
        <f t="shared" si="19"/>
        <v>7.4853929787801778</v>
      </c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5" customFormat="1" x14ac:dyDescent="0.25">
      <c r="A31" s="36" t="s">
        <v>22</v>
      </c>
      <c r="B31" s="49" t="s">
        <v>100</v>
      </c>
      <c r="C31" s="36" t="s">
        <v>42</v>
      </c>
      <c r="D31" s="40" t="s">
        <v>66</v>
      </c>
      <c r="E31" s="131">
        <v>447.21514999999999</v>
      </c>
      <c r="F31" s="131">
        <f t="shared" si="20"/>
        <v>447.29999999999995</v>
      </c>
      <c r="G31" s="188">
        <v>6.5009999999999998E-2</v>
      </c>
      <c r="H31" s="188">
        <v>1.984E-2</v>
      </c>
      <c r="I31" s="182">
        <f t="shared" si="21"/>
        <v>8.4849999999999995E-2</v>
      </c>
      <c r="J31" s="38">
        <f t="shared" si="22"/>
        <v>189.71612490903823</v>
      </c>
      <c r="K31" s="89"/>
      <c r="L31" s="88">
        <v>447.9</v>
      </c>
      <c r="M31" s="89">
        <v>6.2300000000000001E-2</v>
      </c>
      <c r="N31" s="92">
        <v>2.0400000000000001E-2</v>
      </c>
      <c r="O31" s="92">
        <v>8.2699999999999996E-2</v>
      </c>
      <c r="P31" s="89">
        <v>185</v>
      </c>
      <c r="Q31" s="38">
        <f t="shared" si="25"/>
        <v>75.332527206771474</v>
      </c>
      <c r="R31" s="38">
        <f t="shared" si="26"/>
        <v>-4.1685894477772605</v>
      </c>
      <c r="S31" s="38">
        <f t="shared" si="27"/>
        <v>24.667472793228541</v>
      </c>
      <c r="T31" s="38">
        <f t="shared" si="28"/>
        <v>2.822580645161298</v>
      </c>
      <c r="U31" s="38">
        <f t="shared" si="23"/>
        <v>-2.5338833235120792</v>
      </c>
      <c r="V31" s="38">
        <f t="shared" si="24"/>
        <v>-2.4858851145623144</v>
      </c>
      <c r="W31" s="172"/>
      <c r="X31" s="155">
        <f t="shared" si="0"/>
        <v>-3.8845386150775236</v>
      </c>
      <c r="Y31" s="155">
        <f t="shared" si="1"/>
        <v>-8.8845386150775241</v>
      </c>
      <c r="Z31" s="155">
        <f t="shared" si="2"/>
        <v>1.1154613849224764</v>
      </c>
      <c r="AA31" s="155">
        <f t="shared" si="3"/>
        <v>-11.777656604160788</v>
      </c>
      <c r="AB31" s="155">
        <f t="shared" si="4"/>
        <v>4.0085793740057394</v>
      </c>
      <c r="AC31" s="155">
        <f t="shared" si="5"/>
        <v>-0.72765072765073402</v>
      </c>
      <c r="AD31" s="155">
        <f t="shared" si="6"/>
        <v>-5.727650727650734</v>
      </c>
      <c r="AE31" s="155">
        <f t="shared" si="7"/>
        <v>4.272349272349266</v>
      </c>
      <c r="AF31" s="155">
        <f t="shared" si="8"/>
        <v>-16.640774419908571</v>
      </c>
      <c r="AG31" s="155">
        <f t="shared" si="9"/>
        <v>15.185472964607101</v>
      </c>
      <c r="AH31" s="155">
        <f t="shared" si="10"/>
        <v>-4.1789287816362544</v>
      </c>
      <c r="AI31" s="155">
        <f t="shared" si="11"/>
        <v>-9.1789287816362553</v>
      </c>
      <c r="AJ31" s="155">
        <f t="shared" si="12"/>
        <v>0.82107121836374564</v>
      </c>
      <c r="AK31" s="155">
        <f t="shared" si="13"/>
        <v>-13.795196756317818</v>
      </c>
      <c r="AL31" s="155">
        <f t="shared" si="14"/>
        <v>5.4373391930453083</v>
      </c>
      <c r="AM31" s="155">
        <f t="shared" si="15"/>
        <v>-4.2585982154573934</v>
      </c>
      <c r="AN31" s="155">
        <f t="shared" si="16"/>
        <v>-9.2585982154573934</v>
      </c>
      <c r="AO31" s="155">
        <f t="shared" si="17"/>
        <v>0.74140178454260663</v>
      </c>
      <c r="AP31" s="155">
        <f t="shared" si="18"/>
        <v>-16.002589409694963</v>
      </c>
      <c r="AQ31" s="155">
        <f t="shared" si="19"/>
        <v>7.4853929787801778</v>
      </c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5" customFormat="1" x14ac:dyDescent="0.25">
      <c r="A32" s="36" t="s">
        <v>22</v>
      </c>
      <c r="B32" s="49" t="s">
        <v>100</v>
      </c>
      <c r="C32" s="36" t="s">
        <v>42</v>
      </c>
      <c r="D32" s="40" t="s">
        <v>67</v>
      </c>
      <c r="E32" s="131">
        <v>447.01563999999996</v>
      </c>
      <c r="F32" s="131">
        <f t="shared" si="20"/>
        <v>447.09999999999991</v>
      </c>
      <c r="G32" s="188">
        <v>6.4920000000000005E-2</v>
      </c>
      <c r="H32" s="188">
        <v>1.9439999999999999E-2</v>
      </c>
      <c r="I32" s="182">
        <f t="shared" si="21"/>
        <v>8.4360000000000004E-2</v>
      </c>
      <c r="J32" s="38">
        <f t="shared" si="22"/>
        <v>188.70479014048624</v>
      </c>
      <c r="K32" s="89"/>
      <c r="L32" s="88">
        <v>447.7</v>
      </c>
      <c r="M32" s="92">
        <v>6.1100000000000002E-2</v>
      </c>
      <c r="N32" s="92">
        <v>1.9400000000000001E-2</v>
      </c>
      <c r="O32" s="92">
        <v>8.0500000000000002E-2</v>
      </c>
      <c r="P32" s="89">
        <v>180</v>
      </c>
      <c r="Q32" s="38">
        <f t="shared" si="25"/>
        <v>75.900621118012424</v>
      </c>
      <c r="R32" s="38">
        <f t="shared" si="26"/>
        <v>-5.8841651263093091</v>
      </c>
      <c r="S32" s="38">
        <f t="shared" si="27"/>
        <v>24.099378881987576</v>
      </c>
      <c r="T32" s="38">
        <f t="shared" si="28"/>
        <v>-0.20576131687241964</v>
      </c>
      <c r="U32" s="38">
        <f t="shared" si="23"/>
        <v>-4.5756282598387887</v>
      </c>
      <c r="V32" s="38">
        <f t="shared" si="24"/>
        <v>-4.6129142424024998</v>
      </c>
      <c r="W32" s="172"/>
      <c r="X32" s="155">
        <f t="shared" si="0"/>
        <v>-3.8845386150775236</v>
      </c>
      <c r="Y32" s="155">
        <f t="shared" si="1"/>
        <v>-8.8845386150775241</v>
      </c>
      <c r="Z32" s="155">
        <f t="shared" si="2"/>
        <v>1.1154613849224764</v>
      </c>
      <c r="AA32" s="155">
        <f t="shared" si="3"/>
        <v>-11.777656604160788</v>
      </c>
      <c r="AB32" s="155">
        <f t="shared" si="4"/>
        <v>4.0085793740057394</v>
      </c>
      <c r="AC32" s="155">
        <f t="shared" si="5"/>
        <v>-0.72765072765073402</v>
      </c>
      <c r="AD32" s="155">
        <f t="shared" si="6"/>
        <v>-5.727650727650734</v>
      </c>
      <c r="AE32" s="155">
        <f t="shared" si="7"/>
        <v>4.272349272349266</v>
      </c>
      <c r="AF32" s="155">
        <f t="shared" si="8"/>
        <v>-16.640774419908571</v>
      </c>
      <c r="AG32" s="155">
        <f t="shared" si="9"/>
        <v>15.185472964607101</v>
      </c>
      <c r="AH32" s="155">
        <f t="shared" si="10"/>
        <v>-4.1789287816362544</v>
      </c>
      <c r="AI32" s="155">
        <f t="shared" si="11"/>
        <v>-9.1789287816362553</v>
      </c>
      <c r="AJ32" s="155">
        <f t="shared" si="12"/>
        <v>0.82107121836374564</v>
      </c>
      <c r="AK32" s="155">
        <f t="shared" si="13"/>
        <v>-13.795196756317818</v>
      </c>
      <c r="AL32" s="155">
        <f t="shared" si="14"/>
        <v>5.4373391930453083</v>
      </c>
      <c r="AM32" s="155">
        <f t="shared" si="15"/>
        <v>-4.2585982154573934</v>
      </c>
      <c r="AN32" s="155">
        <f t="shared" si="16"/>
        <v>-9.2585982154573934</v>
      </c>
      <c r="AO32" s="155">
        <f t="shared" si="17"/>
        <v>0.74140178454260663</v>
      </c>
      <c r="AP32" s="155">
        <f t="shared" si="18"/>
        <v>-16.002589409694963</v>
      </c>
      <c r="AQ32" s="155">
        <f t="shared" si="19"/>
        <v>7.4853929787801778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5" customFormat="1" x14ac:dyDescent="0.25">
      <c r="A33" s="181" t="s">
        <v>22</v>
      </c>
      <c r="B33" s="129" t="s">
        <v>100</v>
      </c>
      <c r="C33" s="36" t="s">
        <v>42</v>
      </c>
      <c r="D33" s="40" t="s">
        <v>68</v>
      </c>
      <c r="E33" s="131">
        <v>446.41538000000003</v>
      </c>
      <c r="F33" s="131">
        <f t="shared" si="20"/>
        <v>446.5</v>
      </c>
      <c r="G33" s="188">
        <v>6.5369999999999998E-2</v>
      </c>
      <c r="H33" s="188">
        <v>1.925E-2</v>
      </c>
      <c r="I33" s="182">
        <f t="shared" si="21"/>
        <v>8.4620000000000001E-2</v>
      </c>
      <c r="J33" s="38">
        <f t="shared" si="22"/>
        <v>189.5408427069863</v>
      </c>
      <c r="K33" s="89"/>
      <c r="L33" s="88">
        <v>447</v>
      </c>
      <c r="M33" s="92">
        <v>6.2300000000000001E-2</v>
      </c>
      <c r="N33" s="92">
        <v>1.9099999999999999E-2</v>
      </c>
      <c r="O33" s="92">
        <v>8.14E-2</v>
      </c>
      <c r="P33" s="89">
        <v>182</v>
      </c>
      <c r="Q33" s="38">
        <f t="shared" si="25"/>
        <v>76.535626535626534</v>
      </c>
      <c r="R33" s="38">
        <f t="shared" si="26"/>
        <v>-4.6963438886339244</v>
      </c>
      <c r="S33" s="38">
        <f t="shared" si="27"/>
        <v>23.464373464373462</v>
      </c>
      <c r="T33" s="38">
        <f t="shared" si="28"/>
        <v>-0.77922077922078359</v>
      </c>
      <c r="U33" s="38">
        <f t="shared" si="23"/>
        <v>-3.8052469865280081</v>
      </c>
      <c r="V33" s="38">
        <f t="shared" si="24"/>
        <v>-3.9784790440357938</v>
      </c>
      <c r="W33" s="172"/>
      <c r="X33" s="155">
        <f t="shared" ref="X33:X63" si="29">$R$68</f>
        <v>-3.8845386150775236</v>
      </c>
      <c r="Y33" s="155">
        <f t="shared" ref="Y33:Y63" si="30">$R$68-5</f>
        <v>-8.8845386150775241</v>
      </c>
      <c r="Z33" s="155">
        <f t="shared" ref="Z33:Z63" si="31">$R$68+5</f>
        <v>1.1154613849224764</v>
      </c>
      <c r="AA33" s="155">
        <f t="shared" ref="AA33:AA63" si="32">($R$68-(3*$R$71))</f>
        <v>-11.777656604160788</v>
      </c>
      <c r="AB33" s="155">
        <f t="shared" ref="AB33:AB63" si="33">($R$68+(3*$R$71))</f>
        <v>4.0085793740057394</v>
      </c>
      <c r="AC33" s="155">
        <f t="shared" ref="AC33:AC63" si="34">$T$68</f>
        <v>-0.72765072765073402</v>
      </c>
      <c r="AD33" s="155">
        <f t="shared" ref="AD33:AD63" si="35">$T$68-5</f>
        <v>-5.727650727650734</v>
      </c>
      <c r="AE33" s="155">
        <f t="shared" ref="AE33:AE63" si="36">$T$68+5</f>
        <v>4.272349272349266</v>
      </c>
      <c r="AF33" s="155">
        <f t="shared" ref="AF33:AF63" si="37">($T$68-(3*$T$71))</f>
        <v>-16.640774419908571</v>
      </c>
      <c r="AG33" s="155">
        <f t="shared" ref="AG33:AG63" si="38">($T$68+(3*$T$71))</f>
        <v>15.185472964607101</v>
      </c>
      <c r="AH33" s="155">
        <f t="shared" ref="AH33:AH63" si="39">$U$68</f>
        <v>-4.1789287816362544</v>
      </c>
      <c r="AI33" s="155">
        <f t="shared" ref="AI33:AI63" si="40">$U$68-5</f>
        <v>-9.1789287816362553</v>
      </c>
      <c r="AJ33" s="155">
        <f t="shared" ref="AJ33:AJ63" si="41">$U$68+5</f>
        <v>0.82107121836374564</v>
      </c>
      <c r="AK33" s="155">
        <f t="shared" ref="AK33:AK63" si="42">($U$68-(3*$U$71))</f>
        <v>-13.795196756317818</v>
      </c>
      <c r="AL33" s="155">
        <f t="shared" ref="AL33:AL63" si="43">($U$68+(3*$U$71))</f>
        <v>5.4373391930453083</v>
      </c>
      <c r="AM33" s="155">
        <f t="shared" ref="AM33:AM63" si="44">$V$68</f>
        <v>-4.2585982154573934</v>
      </c>
      <c r="AN33" s="155">
        <f t="shared" ref="AN33:AN63" si="45">$V$68-5</f>
        <v>-9.2585982154573934</v>
      </c>
      <c r="AO33" s="155">
        <f t="shared" ref="AO33:AO63" si="46">$V$68+5</f>
        <v>0.74140178454260663</v>
      </c>
      <c r="AP33" s="155">
        <f t="shared" ref="AP33:AP63" si="47">($V$68-(3*$V$71))</f>
        <v>-16.002589409694963</v>
      </c>
      <c r="AQ33" s="155">
        <f t="shared" ref="AQ33:AQ63" si="48">($V$68+(3*$V$71))</f>
        <v>7.4853929787801778</v>
      </c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5" customFormat="1" x14ac:dyDescent="0.25">
      <c r="A34" s="36" t="s">
        <v>41</v>
      </c>
      <c r="B34" s="49" t="s">
        <v>164</v>
      </c>
      <c r="C34" s="36" t="s">
        <v>174</v>
      </c>
      <c r="D34" s="40" t="s">
        <v>66</v>
      </c>
      <c r="E34" s="131">
        <v>447.21546999999998</v>
      </c>
      <c r="F34" s="131">
        <f t="shared" si="20"/>
        <v>447.29999999999995</v>
      </c>
      <c r="G34" s="188">
        <v>6.5089999999999995E-2</v>
      </c>
      <c r="H34" s="188">
        <v>1.9439999999999999E-2</v>
      </c>
      <c r="I34" s="182">
        <f t="shared" si="21"/>
        <v>8.4529999999999994E-2</v>
      </c>
      <c r="J34" s="38">
        <f t="shared" si="22"/>
        <v>189.00055267539443</v>
      </c>
      <c r="K34" s="88">
        <v>447.8</v>
      </c>
      <c r="L34" s="89"/>
      <c r="M34" s="89">
        <v>5.7799999999999997E-2</v>
      </c>
      <c r="N34" s="92">
        <v>1.9599999999999999E-2</v>
      </c>
      <c r="O34" s="92">
        <v>7.7399999999999997E-2</v>
      </c>
      <c r="P34" s="92">
        <v>172.84020000000001</v>
      </c>
      <c r="Q34" s="38">
        <f t="shared" si="25"/>
        <v>74.677002583979331</v>
      </c>
      <c r="R34" s="38">
        <f t="shared" si="26"/>
        <v>-11.199877093255491</v>
      </c>
      <c r="S34" s="38">
        <f t="shared" si="27"/>
        <v>25.322997416020669</v>
      </c>
      <c r="T34" s="38">
        <f t="shared" si="28"/>
        <v>0.82304526748971407</v>
      </c>
      <c r="U34" s="38">
        <f t="shared" si="23"/>
        <v>-8.4348751922394403</v>
      </c>
      <c r="V34" s="38">
        <f t="shared" si="24"/>
        <v>-8.5504261477740648</v>
      </c>
      <c r="W34" s="172"/>
      <c r="X34" s="155">
        <f t="shared" si="29"/>
        <v>-3.8845386150775236</v>
      </c>
      <c r="Y34" s="155">
        <f t="shared" si="30"/>
        <v>-8.8845386150775241</v>
      </c>
      <c r="Z34" s="155">
        <f t="shared" si="31"/>
        <v>1.1154613849224764</v>
      </c>
      <c r="AA34" s="155">
        <f t="shared" si="32"/>
        <v>-11.777656604160788</v>
      </c>
      <c r="AB34" s="155">
        <f t="shared" si="33"/>
        <v>4.0085793740057394</v>
      </c>
      <c r="AC34" s="155">
        <f t="shared" si="34"/>
        <v>-0.72765072765073402</v>
      </c>
      <c r="AD34" s="155">
        <f t="shared" si="35"/>
        <v>-5.727650727650734</v>
      </c>
      <c r="AE34" s="155">
        <f t="shared" si="36"/>
        <v>4.272349272349266</v>
      </c>
      <c r="AF34" s="155">
        <f t="shared" si="37"/>
        <v>-16.640774419908571</v>
      </c>
      <c r="AG34" s="155">
        <f t="shared" si="38"/>
        <v>15.185472964607101</v>
      </c>
      <c r="AH34" s="155">
        <f t="shared" si="39"/>
        <v>-4.1789287816362544</v>
      </c>
      <c r="AI34" s="155">
        <f t="shared" si="40"/>
        <v>-9.1789287816362553</v>
      </c>
      <c r="AJ34" s="155">
        <f t="shared" si="41"/>
        <v>0.82107121836374564</v>
      </c>
      <c r="AK34" s="155">
        <f t="shared" si="42"/>
        <v>-13.795196756317818</v>
      </c>
      <c r="AL34" s="155">
        <f t="shared" si="43"/>
        <v>5.4373391930453083</v>
      </c>
      <c r="AM34" s="155">
        <f t="shared" si="44"/>
        <v>-4.2585982154573934</v>
      </c>
      <c r="AN34" s="155">
        <f t="shared" si="45"/>
        <v>-9.2585982154573934</v>
      </c>
      <c r="AO34" s="155">
        <f t="shared" si="46"/>
        <v>0.74140178454260663</v>
      </c>
      <c r="AP34" s="155">
        <f t="shared" si="47"/>
        <v>-16.002589409694963</v>
      </c>
      <c r="AQ34" s="155">
        <f t="shared" si="48"/>
        <v>7.4853929787801778</v>
      </c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5" customFormat="1" x14ac:dyDescent="0.25">
      <c r="A35" s="36" t="s">
        <v>41</v>
      </c>
      <c r="B35" s="49" t="s">
        <v>164</v>
      </c>
      <c r="C35" s="36" t="s">
        <v>174</v>
      </c>
      <c r="D35" s="40" t="s">
        <v>67</v>
      </c>
      <c r="E35" s="131">
        <v>446.91613000000001</v>
      </c>
      <c r="F35" s="131">
        <f t="shared" si="20"/>
        <v>447</v>
      </c>
      <c r="G35" s="188">
        <v>6.4699999999999994E-2</v>
      </c>
      <c r="H35" s="188">
        <v>1.917E-2</v>
      </c>
      <c r="I35" s="182">
        <f t="shared" si="21"/>
        <v>8.387E-2</v>
      </c>
      <c r="J35" s="38">
        <f t="shared" si="22"/>
        <v>187.65055715608386</v>
      </c>
      <c r="K35" s="88">
        <v>447.6</v>
      </c>
      <c r="L35" s="89"/>
      <c r="M35" s="92">
        <v>6.1100000000000002E-2</v>
      </c>
      <c r="N35" s="92">
        <v>1.66E-2</v>
      </c>
      <c r="O35" s="92">
        <v>7.7700000000000005E-2</v>
      </c>
      <c r="P35" s="92">
        <v>173.59549999999999</v>
      </c>
      <c r="Q35" s="38">
        <f t="shared" si="25"/>
        <v>78.635778635778635</v>
      </c>
      <c r="R35" s="38">
        <f t="shared" si="26"/>
        <v>-5.5641421947449654</v>
      </c>
      <c r="S35" s="38">
        <f t="shared" si="27"/>
        <v>21.364221364221365</v>
      </c>
      <c r="T35" s="38">
        <f t="shared" si="28"/>
        <v>-13.406364110589461</v>
      </c>
      <c r="U35" s="38">
        <f t="shared" si="23"/>
        <v>-7.3566233456539827</v>
      </c>
      <c r="V35" s="38">
        <f t="shared" si="24"/>
        <v>-7.4900162136972339</v>
      </c>
      <c r="W35" s="172"/>
      <c r="X35" s="155">
        <f t="shared" si="29"/>
        <v>-3.8845386150775236</v>
      </c>
      <c r="Y35" s="155">
        <f t="shared" si="30"/>
        <v>-8.8845386150775241</v>
      </c>
      <c r="Z35" s="155">
        <f t="shared" si="31"/>
        <v>1.1154613849224764</v>
      </c>
      <c r="AA35" s="155">
        <f t="shared" si="32"/>
        <v>-11.777656604160788</v>
      </c>
      <c r="AB35" s="155">
        <f t="shared" si="33"/>
        <v>4.0085793740057394</v>
      </c>
      <c r="AC35" s="155">
        <f t="shared" si="34"/>
        <v>-0.72765072765073402</v>
      </c>
      <c r="AD35" s="155">
        <f t="shared" si="35"/>
        <v>-5.727650727650734</v>
      </c>
      <c r="AE35" s="155">
        <f t="shared" si="36"/>
        <v>4.272349272349266</v>
      </c>
      <c r="AF35" s="155">
        <f t="shared" si="37"/>
        <v>-16.640774419908571</v>
      </c>
      <c r="AG35" s="155">
        <f t="shared" si="38"/>
        <v>15.185472964607101</v>
      </c>
      <c r="AH35" s="155">
        <f t="shared" si="39"/>
        <v>-4.1789287816362544</v>
      </c>
      <c r="AI35" s="155">
        <f t="shared" si="40"/>
        <v>-9.1789287816362553</v>
      </c>
      <c r="AJ35" s="155">
        <f t="shared" si="41"/>
        <v>0.82107121836374564</v>
      </c>
      <c r="AK35" s="155">
        <f t="shared" si="42"/>
        <v>-13.795196756317818</v>
      </c>
      <c r="AL35" s="155">
        <f t="shared" si="43"/>
        <v>5.4373391930453083</v>
      </c>
      <c r="AM35" s="155">
        <f t="shared" si="44"/>
        <v>-4.2585982154573934</v>
      </c>
      <c r="AN35" s="155">
        <f t="shared" si="45"/>
        <v>-9.2585982154573934</v>
      </c>
      <c r="AO35" s="155">
        <f t="shared" si="46"/>
        <v>0.74140178454260663</v>
      </c>
      <c r="AP35" s="155">
        <f t="shared" si="47"/>
        <v>-16.002589409694963</v>
      </c>
      <c r="AQ35" s="155">
        <f t="shared" si="48"/>
        <v>7.4853929787801778</v>
      </c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5" customFormat="1" x14ac:dyDescent="0.25">
      <c r="A36" s="36" t="s">
        <v>41</v>
      </c>
      <c r="B36" s="49" t="s">
        <v>164</v>
      </c>
      <c r="C36" s="36" t="s">
        <v>174</v>
      </c>
      <c r="D36" s="40" t="s">
        <v>68</v>
      </c>
      <c r="E36" s="131">
        <v>446.81565999999998</v>
      </c>
      <c r="F36" s="131">
        <f t="shared" si="20"/>
        <v>446.9</v>
      </c>
      <c r="G36" s="188">
        <v>6.4810000000000006E-2</v>
      </c>
      <c r="H36" s="188">
        <v>1.9529999999999999E-2</v>
      </c>
      <c r="I36" s="182">
        <f t="shared" si="21"/>
        <v>8.4339999999999998E-2</v>
      </c>
      <c r="J36" s="38">
        <f t="shared" si="22"/>
        <v>188.74448737201416</v>
      </c>
      <c r="K36" s="88">
        <v>447.5</v>
      </c>
      <c r="L36" s="88"/>
      <c r="M36" s="92">
        <v>6.2E-2</v>
      </c>
      <c r="N36" s="89">
        <v>1.7100000000000001E-2</v>
      </c>
      <c r="O36" s="92">
        <v>7.9100000000000004E-2</v>
      </c>
      <c r="P36" s="92">
        <v>176.75550000000001</v>
      </c>
      <c r="Q36" s="38">
        <f t="shared" si="25"/>
        <v>78.381795195954481</v>
      </c>
      <c r="R36" s="38">
        <f t="shared" si="26"/>
        <v>-4.3357506557630101</v>
      </c>
      <c r="S36" s="38">
        <f t="shared" si="27"/>
        <v>21.618204804045511</v>
      </c>
      <c r="T36" s="38">
        <f t="shared" si="28"/>
        <v>-12.442396313364048</v>
      </c>
      <c r="U36" s="38">
        <f t="shared" si="23"/>
        <v>-6.2129475930756399</v>
      </c>
      <c r="V36" s="38">
        <f t="shared" si="24"/>
        <v>-6.3519669045400695</v>
      </c>
      <c r="W36" s="172"/>
      <c r="X36" s="155">
        <f t="shared" si="29"/>
        <v>-3.8845386150775236</v>
      </c>
      <c r="Y36" s="155">
        <f t="shared" si="30"/>
        <v>-8.8845386150775241</v>
      </c>
      <c r="Z36" s="155">
        <f t="shared" si="31"/>
        <v>1.1154613849224764</v>
      </c>
      <c r="AA36" s="155">
        <f t="shared" si="32"/>
        <v>-11.777656604160788</v>
      </c>
      <c r="AB36" s="155">
        <f t="shared" si="33"/>
        <v>4.0085793740057394</v>
      </c>
      <c r="AC36" s="155">
        <f t="shared" si="34"/>
        <v>-0.72765072765073402</v>
      </c>
      <c r="AD36" s="155">
        <f t="shared" si="35"/>
        <v>-5.727650727650734</v>
      </c>
      <c r="AE36" s="155">
        <f t="shared" si="36"/>
        <v>4.272349272349266</v>
      </c>
      <c r="AF36" s="155">
        <f t="shared" si="37"/>
        <v>-16.640774419908571</v>
      </c>
      <c r="AG36" s="155">
        <f t="shared" si="38"/>
        <v>15.185472964607101</v>
      </c>
      <c r="AH36" s="155">
        <f t="shared" si="39"/>
        <v>-4.1789287816362544</v>
      </c>
      <c r="AI36" s="155">
        <f t="shared" si="40"/>
        <v>-9.1789287816362553</v>
      </c>
      <c r="AJ36" s="155">
        <f t="shared" si="41"/>
        <v>0.82107121836374564</v>
      </c>
      <c r="AK36" s="155">
        <f t="shared" si="42"/>
        <v>-13.795196756317818</v>
      </c>
      <c r="AL36" s="155">
        <f t="shared" si="43"/>
        <v>5.4373391930453083</v>
      </c>
      <c r="AM36" s="155">
        <f t="shared" si="44"/>
        <v>-4.2585982154573934</v>
      </c>
      <c r="AN36" s="155">
        <f t="shared" si="45"/>
        <v>-9.2585982154573934</v>
      </c>
      <c r="AO36" s="155">
        <f t="shared" si="46"/>
        <v>0.74140178454260663</v>
      </c>
      <c r="AP36" s="155">
        <f t="shared" si="47"/>
        <v>-16.002589409694963</v>
      </c>
      <c r="AQ36" s="155">
        <f t="shared" si="48"/>
        <v>7.4853929787801778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5" customFormat="1" x14ac:dyDescent="0.25">
      <c r="A37" s="36" t="s">
        <v>50</v>
      </c>
      <c r="B37" s="49" t="s">
        <v>101</v>
      </c>
      <c r="C37" s="36" t="s">
        <v>157</v>
      </c>
      <c r="D37" s="40" t="s">
        <v>66</v>
      </c>
      <c r="E37" s="131">
        <v>446.31538000000006</v>
      </c>
      <c r="F37" s="131">
        <f t="shared" si="20"/>
        <v>446.40000000000009</v>
      </c>
      <c r="G37" s="188">
        <v>6.5040000000000001E-2</v>
      </c>
      <c r="H37" s="188">
        <v>1.958E-2</v>
      </c>
      <c r="I37" s="182">
        <f t="shared" si="21"/>
        <v>8.4620000000000001E-2</v>
      </c>
      <c r="J37" s="38">
        <f t="shared" si="22"/>
        <v>189.58330758512716</v>
      </c>
      <c r="K37" s="89"/>
      <c r="L37" s="91">
        <v>446.4</v>
      </c>
      <c r="M37" s="89">
        <v>6.13E-2</v>
      </c>
      <c r="N37" s="92">
        <v>1.9199999999999998E-2</v>
      </c>
      <c r="O37" s="92">
        <v>8.0500000000000002E-2</v>
      </c>
      <c r="P37" s="91">
        <v>180.35</v>
      </c>
      <c r="Q37" s="38">
        <f t="shared" si="25"/>
        <v>76.149068322981364</v>
      </c>
      <c r="R37" s="38">
        <f t="shared" si="26"/>
        <v>-5.7503075030750317</v>
      </c>
      <c r="S37" s="38">
        <f t="shared" si="27"/>
        <v>23.850931677018629</v>
      </c>
      <c r="T37" s="38">
        <f t="shared" si="28"/>
        <v>-1.9407558733401524</v>
      </c>
      <c r="U37" s="38">
        <f t="shared" si="23"/>
        <v>-4.8688253367998087</v>
      </c>
      <c r="V37" s="38">
        <f t="shared" si="24"/>
        <v>-4.8703167503189606</v>
      </c>
      <c r="W37" s="172"/>
      <c r="X37" s="155">
        <f t="shared" si="29"/>
        <v>-3.8845386150775236</v>
      </c>
      <c r="Y37" s="155">
        <f t="shared" si="30"/>
        <v>-8.8845386150775241</v>
      </c>
      <c r="Z37" s="155">
        <f t="shared" si="31"/>
        <v>1.1154613849224764</v>
      </c>
      <c r="AA37" s="155">
        <f t="shared" si="32"/>
        <v>-11.777656604160788</v>
      </c>
      <c r="AB37" s="155">
        <f t="shared" si="33"/>
        <v>4.0085793740057394</v>
      </c>
      <c r="AC37" s="155">
        <f t="shared" si="34"/>
        <v>-0.72765072765073402</v>
      </c>
      <c r="AD37" s="155">
        <f t="shared" si="35"/>
        <v>-5.727650727650734</v>
      </c>
      <c r="AE37" s="155">
        <f t="shared" si="36"/>
        <v>4.272349272349266</v>
      </c>
      <c r="AF37" s="155">
        <f t="shared" si="37"/>
        <v>-16.640774419908571</v>
      </c>
      <c r="AG37" s="155">
        <f t="shared" si="38"/>
        <v>15.185472964607101</v>
      </c>
      <c r="AH37" s="155">
        <f t="shared" si="39"/>
        <v>-4.1789287816362544</v>
      </c>
      <c r="AI37" s="155">
        <f t="shared" si="40"/>
        <v>-9.1789287816362553</v>
      </c>
      <c r="AJ37" s="155">
        <f t="shared" si="41"/>
        <v>0.82107121836374564</v>
      </c>
      <c r="AK37" s="155">
        <f t="shared" si="42"/>
        <v>-13.795196756317818</v>
      </c>
      <c r="AL37" s="155">
        <f t="shared" si="43"/>
        <v>5.4373391930453083</v>
      </c>
      <c r="AM37" s="155">
        <f t="shared" si="44"/>
        <v>-4.2585982154573934</v>
      </c>
      <c r="AN37" s="155">
        <f t="shared" si="45"/>
        <v>-9.2585982154573934</v>
      </c>
      <c r="AO37" s="155">
        <f t="shared" si="46"/>
        <v>0.74140178454260663</v>
      </c>
      <c r="AP37" s="155">
        <f t="shared" si="47"/>
        <v>-16.002589409694963</v>
      </c>
      <c r="AQ37" s="155">
        <f t="shared" si="48"/>
        <v>7.4853929787801778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5" customFormat="1" x14ac:dyDescent="0.25">
      <c r="A38" s="36" t="s">
        <v>50</v>
      </c>
      <c r="B38" s="49" t="s">
        <v>101</v>
      </c>
      <c r="C38" s="36" t="s">
        <v>157</v>
      </c>
      <c r="D38" s="40" t="s">
        <v>67</v>
      </c>
      <c r="E38" s="131">
        <v>446.71549999999996</v>
      </c>
      <c r="F38" s="131">
        <f t="shared" si="20"/>
        <v>446.8</v>
      </c>
      <c r="G38" s="188">
        <v>6.5259999999999999E-2</v>
      </c>
      <c r="H38" s="188">
        <v>1.924E-2</v>
      </c>
      <c r="I38" s="182">
        <f t="shared" si="21"/>
        <v>8.4499999999999992E-2</v>
      </c>
      <c r="J38" s="38">
        <f t="shared" si="22"/>
        <v>189.14492228505983</v>
      </c>
      <c r="K38" s="89"/>
      <c r="L38" s="91">
        <v>446.8</v>
      </c>
      <c r="M38" s="92">
        <v>6.1800000000000001E-2</v>
      </c>
      <c r="N38" s="92">
        <v>1.9099999999999999E-2</v>
      </c>
      <c r="O38" s="92">
        <v>8.09E-2</v>
      </c>
      <c r="P38" s="91">
        <v>181.09</v>
      </c>
      <c r="Q38" s="38">
        <f t="shared" si="25"/>
        <v>76.390605686032146</v>
      </c>
      <c r="R38" s="38">
        <f t="shared" si="26"/>
        <v>-5.3018694452957371</v>
      </c>
      <c r="S38" s="38">
        <f t="shared" si="27"/>
        <v>23.609394313967861</v>
      </c>
      <c r="T38" s="38">
        <f t="shared" si="28"/>
        <v>-0.72765072765073402</v>
      </c>
      <c r="U38" s="38">
        <f t="shared" si="23"/>
        <v>-4.2603550295857895</v>
      </c>
      <c r="V38" s="38">
        <f t="shared" si="24"/>
        <v>-4.2585982154573934</v>
      </c>
      <c r="W38" s="172"/>
      <c r="X38" s="155">
        <f t="shared" si="29"/>
        <v>-3.8845386150775236</v>
      </c>
      <c r="Y38" s="155">
        <f t="shared" si="30"/>
        <v>-8.8845386150775241</v>
      </c>
      <c r="Z38" s="155">
        <f t="shared" si="31"/>
        <v>1.1154613849224764</v>
      </c>
      <c r="AA38" s="155">
        <f t="shared" si="32"/>
        <v>-11.777656604160788</v>
      </c>
      <c r="AB38" s="155">
        <f t="shared" si="33"/>
        <v>4.0085793740057394</v>
      </c>
      <c r="AC38" s="155">
        <f t="shared" si="34"/>
        <v>-0.72765072765073402</v>
      </c>
      <c r="AD38" s="155">
        <f t="shared" si="35"/>
        <v>-5.727650727650734</v>
      </c>
      <c r="AE38" s="155">
        <f t="shared" si="36"/>
        <v>4.272349272349266</v>
      </c>
      <c r="AF38" s="155">
        <f t="shared" si="37"/>
        <v>-16.640774419908571</v>
      </c>
      <c r="AG38" s="155">
        <f t="shared" si="38"/>
        <v>15.185472964607101</v>
      </c>
      <c r="AH38" s="155">
        <f t="shared" si="39"/>
        <v>-4.1789287816362544</v>
      </c>
      <c r="AI38" s="155">
        <f t="shared" si="40"/>
        <v>-9.1789287816362553</v>
      </c>
      <c r="AJ38" s="155">
        <f t="shared" si="41"/>
        <v>0.82107121836374564</v>
      </c>
      <c r="AK38" s="155">
        <f t="shared" si="42"/>
        <v>-13.795196756317818</v>
      </c>
      <c r="AL38" s="155">
        <f t="shared" si="43"/>
        <v>5.4373391930453083</v>
      </c>
      <c r="AM38" s="155">
        <f t="shared" si="44"/>
        <v>-4.2585982154573934</v>
      </c>
      <c r="AN38" s="155">
        <f t="shared" si="45"/>
        <v>-9.2585982154573934</v>
      </c>
      <c r="AO38" s="155">
        <f t="shared" si="46"/>
        <v>0.74140178454260663</v>
      </c>
      <c r="AP38" s="155">
        <f t="shared" si="47"/>
        <v>-16.002589409694963</v>
      </c>
      <c r="AQ38" s="155">
        <f t="shared" si="48"/>
        <v>7.4853929787801778</v>
      </c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5" customFormat="1" ht="12" customHeight="1" x14ac:dyDescent="0.25">
      <c r="A39" s="181" t="s">
        <v>50</v>
      </c>
      <c r="B39" s="129" t="s">
        <v>101</v>
      </c>
      <c r="C39" s="36" t="s">
        <v>157</v>
      </c>
      <c r="D39" s="40" t="s">
        <v>68</v>
      </c>
      <c r="E39" s="131">
        <v>447.11545999999998</v>
      </c>
      <c r="F39" s="131">
        <f t="shared" si="20"/>
        <v>447.19999999999993</v>
      </c>
      <c r="G39" s="188">
        <v>6.4829999999999999E-2</v>
      </c>
      <c r="H39" s="188">
        <v>1.9709999999999998E-2</v>
      </c>
      <c r="I39" s="182">
        <f t="shared" si="21"/>
        <v>8.4540000000000004E-2</v>
      </c>
      <c r="J39" s="38">
        <f t="shared" si="22"/>
        <v>189.06518736725343</v>
      </c>
      <c r="K39" s="89"/>
      <c r="L39" s="91">
        <v>447.2</v>
      </c>
      <c r="M39" s="92">
        <v>6.1199999999999997E-2</v>
      </c>
      <c r="N39" s="92">
        <v>1.95E-2</v>
      </c>
      <c r="O39" s="92">
        <v>8.0699999999999994E-2</v>
      </c>
      <c r="P39" s="91">
        <v>180.48</v>
      </c>
      <c r="Q39" s="38">
        <f t="shared" si="25"/>
        <v>75.836431226765797</v>
      </c>
      <c r="R39" s="38">
        <f t="shared" si="26"/>
        <v>-5.5992596020360965</v>
      </c>
      <c r="S39" s="38">
        <f t="shared" si="27"/>
        <v>24.163568773234203</v>
      </c>
      <c r="T39" s="38">
        <f t="shared" si="28"/>
        <v>-1.0654490106544821</v>
      </c>
      <c r="U39" s="38">
        <f t="shared" si="23"/>
        <v>-4.542228530872972</v>
      </c>
      <c r="V39" s="38">
        <f t="shared" si="24"/>
        <v>-4.540861005033662</v>
      </c>
      <c r="W39" s="172"/>
      <c r="X39" s="155">
        <f t="shared" si="29"/>
        <v>-3.8845386150775236</v>
      </c>
      <c r="Y39" s="155">
        <f t="shared" si="30"/>
        <v>-8.8845386150775241</v>
      </c>
      <c r="Z39" s="155">
        <f t="shared" si="31"/>
        <v>1.1154613849224764</v>
      </c>
      <c r="AA39" s="155">
        <f t="shared" si="32"/>
        <v>-11.777656604160788</v>
      </c>
      <c r="AB39" s="155">
        <f t="shared" si="33"/>
        <v>4.0085793740057394</v>
      </c>
      <c r="AC39" s="155">
        <f t="shared" si="34"/>
        <v>-0.72765072765073402</v>
      </c>
      <c r="AD39" s="155">
        <f t="shared" si="35"/>
        <v>-5.727650727650734</v>
      </c>
      <c r="AE39" s="155">
        <f t="shared" si="36"/>
        <v>4.272349272349266</v>
      </c>
      <c r="AF39" s="155">
        <f t="shared" si="37"/>
        <v>-16.640774419908571</v>
      </c>
      <c r="AG39" s="155">
        <f t="shared" si="38"/>
        <v>15.185472964607101</v>
      </c>
      <c r="AH39" s="155">
        <f t="shared" si="39"/>
        <v>-4.1789287816362544</v>
      </c>
      <c r="AI39" s="155">
        <f t="shared" si="40"/>
        <v>-9.1789287816362553</v>
      </c>
      <c r="AJ39" s="155">
        <f t="shared" si="41"/>
        <v>0.82107121836374564</v>
      </c>
      <c r="AK39" s="155">
        <f t="shared" si="42"/>
        <v>-13.795196756317818</v>
      </c>
      <c r="AL39" s="155">
        <f t="shared" si="43"/>
        <v>5.4373391930453083</v>
      </c>
      <c r="AM39" s="155">
        <f t="shared" si="44"/>
        <v>-4.2585982154573934</v>
      </c>
      <c r="AN39" s="155">
        <f t="shared" si="45"/>
        <v>-9.2585982154573934</v>
      </c>
      <c r="AO39" s="155">
        <f t="shared" si="46"/>
        <v>0.74140178454260663</v>
      </c>
      <c r="AP39" s="155">
        <f t="shared" si="47"/>
        <v>-16.002589409694963</v>
      </c>
      <c r="AQ39" s="155">
        <f t="shared" si="48"/>
        <v>7.4853929787801778</v>
      </c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110" customFormat="1" x14ac:dyDescent="0.25">
      <c r="A40" s="105" t="s">
        <v>48</v>
      </c>
      <c r="B40" s="106" t="s">
        <v>165</v>
      </c>
      <c r="C40" s="105" t="s">
        <v>51</v>
      </c>
      <c r="D40" s="107" t="s">
        <v>66</v>
      </c>
      <c r="E40" s="132">
        <v>447.41592999999995</v>
      </c>
      <c r="F40" s="132">
        <f t="shared" si="20"/>
        <v>447.49999999999994</v>
      </c>
      <c r="G40" s="189">
        <v>6.4949999999999994E-2</v>
      </c>
      <c r="H40" s="189">
        <v>1.9120000000000002E-2</v>
      </c>
      <c r="I40" s="182">
        <f t="shared" si="21"/>
        <v>8.4069999999999992E-2</v>
      </c>
      <c r="J40" s="38">
        <f t="shared" si="22"/>
        <v>187.88789908261884</v>
      </c>
      <c r="K40" s="109"/>
      <c r="L40" s="108">
        <v>447.2</v>
      </c>
      <c r="M40" s="89"/>
      <c r="N40" s="89"/>
      <c r="O40" s="92">
        <v>8.5900000000000004E-2</v>
      </c>
      <c r="P40" s="115">
        <v>180.88800000000001</v>
      </c>
      <c r="Q40" s="38"/>
      <c r="R40" s="38"/>
      <c r="S40" s="38"/>
      <c r="T40" s="38"/>
      <c r="U40" s="38">
        <f t="shared" si="23"/>
        <v>2.1767574640180949</v>
      </c>
      <c r="V40" s="38">
        <f t="shared" si="24"/>
        <v>-3.7255720654691094</v>
      </c>
      <c r="W40" s="172"/>
      <c r="X40" s="155">
        <f t="shared" si="29"/>
        <v>-3.8845386150775236</v>
      </c>
      <c r="Y40" s="155">
        <f t="shared" si="30"/>
        <v>-8.8845386150775241</v>
      </c>
      <c r="Z40" s="155">
        <f t="shared" si="31"/>
        <v>1.1154613849224764</v>
      </c>
      <c r="AA40" s="155">
        <f t="shared" si="32"/>
        <v>-11.777656604160788</v>
      </c>
      <c r="AB40" s="155">
        <f t="shared" si="33"/>
        <v>4.0085793740057394</v>
      </c>
      <c r="AC40" s="155">
        <f t="shared" si="34"/>
        <v>-0.72765072765073402</v>
      </c>
      <c r="AD40" s="155">
        <f t="shared" si="35"/>
        <v>-5.727650727650734</v>
      </c>
      <c r="AE40" s="155">
        <f t="shared" si="36"/>
        <v>4.272349272349266</v>
      </c>
      <c r="AF40" s="155">
        <f t="shared" si="37"/>
        <v>-16.640774419908571</v>
      </c>
      <c r="AG40" s="155">
        <f t="shared" si="38"/>
        <v>15.185472964607101</v>
      </c>
      <c r="AH40" s="155">
        <f t="shared" si="39"/>
        <v>-4.1789287816362544</v>
      </c>
      <c r="AI40" s="155">
        <f t="shared" si="40"/>
        <v>-9.1789287816362553</v>
      </c>
      <c r="AJ40" s="155">
        <f t="shared" si="41"/>
        <v>0.82107121836374564</v>
      </c>
      <c r="AK40" s="155">
        <f t="shared" si="42"/>
        <v>-13.795196756317818</v>
      </c>
      <c r="AL40" s="155">
        <f t="shared" si="43"/>
        <v>5.4373391930453083</v>
      </c>
      <c r="AM40" s="155">
        <f t="shared" si="44"/>
        <v>-4.2585982154573934</v>
      </c>
      <c r="AN40" s="155">
        <f t="shared" si="45"/>
        <v>-9.2585982154573934</v>
      </c>
      <c r="AO40" s="155">
        <f t="shared" si="46"/>
        <v>0.74140178454260663</v>
      </c>
      <c r="AP40" s="155">
        <f t="shared" si="47"/>
        <v>-16.002589409694963</v>
      </c>
      <c r="AQ40" s="155">
        <f t="shared" si="48"/>
        <v>7.4853929787801778</v>
      </c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</row>
    <row r="41" spans="1:130" s="110" customFormat="1" x14ac:dyDescent="0.25">
      <c r="A41" s="105" t="s">
        <v>48</v>
      </c>
      <c r="B41" s="106" t="s">
        <v>165</v>
      </c>
      <c r="C41" s="105" t="s">
        <v>51</v>
      </c>
      <c r="D41" s="107" t="s">
        <v>67</v>
      </c>
      <c r="E41" s="132">
        <v>446.61574000000007</v>
      </c>
      <c r="F41" s="132">
        <f t="shared" si="20"/>
        <v>446.70000000000005</v>
      </c>
      <c r="G41" s="189">
        <v>6.4670000000000005E-2</v>
      </c>
      <c r="H41" s="189">
        <v>1.959E-2</v>
      </c>
      <c r="I41" s="182">
        <f t="shared" si="21"/>
        <v>8.4260000000000002E-2</v>
      </c>
      <c r="J41" s="38">
        <f t="shared" si="22"/>
        <v>188.64987025144856</v>
      </c>
      <c r="K41" s="109"/>
      <c r="L41" s="108">
        <v>446.4</v>
      </c>
      <c r="M41" s="89"/>
      <c r="N41" s="89"/>
      <c r="O41" s="92">
        <v>8.14E-2</v>
      </c>
      <c r="P41" s="115">
        <v>172.48699999999999</v>
      </c>
      <c r="Q41" s="38"/>
      <c r="R41" s="38"/>
      <c r="S41" s="38"/>
      <c r="T41" s="38"/>
      <c r="U41" s="38">
        <f t="shared" si="23"/>
        <v>-3.3942558746736311</v>
      </c>
      <c r="V41" s="38">
        <f t="shared" si="24"/>
        <v>-8.5676551115064754</v>
      </c>
      <c r="W41" s="172"/>
      <c r="X41" s="155">
        <f t="shared" si="29"/>
        <v>-3.8845386150775236</v>
      </c>
      <c r="Y41" s="155">
        <f t="shared" si="30"/>
        <v>-8.8845386150775241</v>
      </c>
      <c r="Z41" s="155">
        <f t="shared" si="31"/>
        <v>1.1154613849224764</v>
      </c>
      <c r="AA41" s="155">
        <f t="shared" si="32"/>
        <v>-11.777656604160788</v>
      </c>
      <c r="AB41" s="155">
        <f t="shared" si="33"/>
        <v>4.0085793740057394</v>
      </c>
      <c r="AC41" s="155">
        <f t="shared" si="34"/>
        <v>-0.72765072765073402</v>
      </c>
      <c r="AD41" s="155">
        <f t="shared" si="35"/>
        <v>-5.727650727650734</v>
      </c>
      <c r="AE41" s="155">
        <f t="shared" si="36"/>
        <v>4.272349272349266</v>
      </c>
      <c r="AF41" s="155">
        <f t="shared" si="37"/>
        <v>-16.640774419908571</v>
      </c>
      <c r="AG41" s="155">
        <f t="shared" si="38"/>
        <v>15.185472964607101</v>
      </c>
      <c r="AH41" s="155">
        <f t="shared" si="39"/>
        <v>-4.1789287816362544</v>
      </c>
      <c r="AI41" s="155">
        <f t="shared" si="40"/>
        <v>-9.1789287816362553</v>
      </c>
      <c r="AJ41" s="155">
        <f t="shared" si="41"/>
        <v>0.82107121836374564</v>
      </c>
      <c r="AK41" s="155">
        <f t="shared" si="42"/>
        <v>-13.795196756317818</v>
      </c>
      <c r="AL41" s="155">
        <f t="shared" si="43"/>
        <v>5.4373391930453083</v>
      </c>
      <c r="AM41" s="155">
        <f t="shared" si="44"/>
        <v>-4.2585982154573934</v>
      </c>
      <c r="AN41" s="155">
        <f t="shared" si="45"/>
        <v>-9.2585982154573934</v>
      </c>
      <c r="AO41" s="155">
        <f t="shared" si="46"/>
        <v>0.74140178454260663</v>
      </c>
      <c r="AP41" s="155">
        <f t="shared" si="47"/>
        <v>-16.002589409694963</v>
      </c>
      <c r="AQ41" s="155">
        <f t="shared" si="48"/>
        <v>7.4853929787801778</v>
      </c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</row>
    <row r="42" spans="1:130" s="110" customFormat="1" x14ac:dyDescent="0.25">
      <c r="A42" s="105" t="s">
        <v>48</v>
      </c>
      <c r="B42" s="106" t="s">
        <v>165</v>
      </c>
      <c r="C42" s="105" t="s">
        <v>51</v>
      </c>
      <c r="D42" s="107" t="s">
        <v>68</v>
      </c>
      <c r="E42" s="132">
        <v>446.81494999999995</v>
      </c>
      <c r="F42" s="132">
        <f t="shared" si="20"/>
        <v>446.9</v>
      </c>
      <c r="G42" s="189">
        <v>6.5360000000000001E-2</v>
      </c>
      <c r="H42" s="189">
        <v>1.9689999999999999E-2</v>
      </c>
      <c r="I42" s="182">
        <f t="shared" si="21"/>
        <v>8.5050000000000001E-2</v>
      </c>
      <c r="J42" s="38">
        <f t="shared" si="22"/>
        <v>190.3335846799018</v>
      </c>
      <c r="K42" s="109"/>
      <c r="L42" s="108">
        <v>446.7</v>
      </c>
      <c r="M42" s="89"/>
      <c r="N42" s="89"/>
      <c r="O42" s="89">
        <v>8.0299999999999996E-2</v>
      </c>
      <c r="P42" s="115">
        <v>173.334</v>
      </c>
      <c r="Q42" s="38"/>
      <c r="R42" s="38"/>
      <c r="S42" s="38"/>
      <c r="T42" s="38"/>
      <c r="U42" s="38">
        <f t="shared" si="23"/>
        <v>-5.5849500293944789</v>
      </c>
      <c r="V42" s="38">
        <f t="shared" si="24"/>
        <v>-8.9314687728344282</v>
      </c>
      <c r="W42" s="172"/>
      <c r="X42" s="155">
        <f t="shared" si="29"/>
        <v>-3.8845386150775236</v>
      </c>
      <c r="Y42" s="155">
        <f t="shared" si="30"/>
        <v>-8.8845386150775241</v>
      </c>
      <c r="Z42" s="155">
        <f t="shared" si="31"/>
        <v>1.1154613849224764</v>
      </c>
      <c r="AA42" s="155">
        <f t="shared" si="32"/>
        <v>-11.777656604160788</v>
      </c>
      <c r="AB42" s="155">
        <f t="shared" si="33"/>
        <v>4.0085793740057394</v>
      </c>
      <c r="AC42" s="155">
        <f t="shared" si="34"/>
        <v>-0.72765072765073402</v>
      </c>
      <c r="AD42" s="155">
        <f t="shared" si="35"/>
        <v>-5.727650727650734</v>
      </c>
      <c r="AE42" s="155">
        <f t="shared" si="36"/>
        <v>4.272349272349266</v>
      </c>
      <c r="AF42" s="155">
        <f t="shared" si="37"/>
        <v>-16.640774419908571</v>
      </c>
      <c r="AG42" s="155">
        <f t="shared" si="38"/>
        <v>15.185472964607101</v>
      </c>
      <c r="AH42" s="155">
        <f t="shared" si="39"/>
        <v>-4.1789287816362544</v>
      </c>
      <c r="AI42" s="155">
        <f t="shared" si="40"/>
        <v>-9.1789287816362553</v>
      </c>
      <c r="AJ42" s="155">
        <f t="shared" si="41"/>
        <v>0.82107121836374564</v>
      </c>
      <c r="AK42" s="155">
        <f t="shared" si="42"/>
        <v>-13.795196756317818</v>
      </c>
      <c r="AL42" s="155">
        <f t="shared" si="43"/>
        <v>5.4373391930453083</v>
      </c>
      <c r="AM42" s="155">
        <f t="shared" si="44"/>
        <v>-4.2585982154573934</v>
      </c>
      <c r="AN42" s="155">
        <f t="shared" si="45"/>
        <v>-9.2585982154573934</v>
      </c>
      <c r="AO42" s="155">
        <f t="shared" si="46"/>
        <v>0.74140178454260663</v>
      </c>
      <c r="AP42" s="155">
        <f t="shared" si="47"/>
        <v>-16.002589409694963</v>
      </c>
      <c r="AQ42" s="155">
        <f t="shared" si="48"/>
        <v>7.4853929787801778</v>
      </c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</row>
    <row r="43" spans="1:130" s="5" customFormat="1" x14ac:dyDescent="0.25">
      <c r="A43" s="36" t="s">
        <v>49</v>
      </c>
      <c r="B43" s="49" t="s">
        <v>166</v>
      </c>
      <c r="C43" s="36" t="s">
        <v>158</v>
      </c>
      <c r="D43" s="40" t="s">
        <v>66</v>
      </c>
      <c r="E43" s="131">
        <v>446.61595999999992</v>
      </c>
      <c r="F43" s="131">
        <f t="shared" si="20"/>
        <v>446.69999999999993</v>
      </c>
      <c r="G43" s="188">
        <v>6.4769999999999994E-2</v>
      </c>
      <c r="H43" s="188">
        <v>1.9269999999999999E-2</v>
      </c>
      <c r="I43" s="182">
        <f t="shared" si="21"/>
        <v>8.403999999999999E-2</v>
      </c>
      <c r="J43" s="38">
        <f t="shared" si="22"/>
        <v>188.15725413945449</v>
      </c>
      <c r="K43" s="90"/>
      <c r="L43" s="88">
        <v>447.3</v>
      </c>
      <c r="M43" s="89"/>
      <c r="N43" s="89"/>
      <c r="O43" s="89">
        <v>6.8099999999999994E-2</v>
      </c>
      <c r="P43" s="88">
        <v>152.19999999999999</v>
      </c>
      <c r="Q43" s="38"/>
      <c r="R43" s="38"/>
      <c r="S43" s="38"/>
      <c r="T43" s="38"/>
      <c r="U43" s="38">
        <f t="shared" si="23"/>
        <v>-18.967158495954305</v>
      </c>
      <c r="V43" s="38">
        <f t="shared" si="24"/>
        <v>-19.110214115265762</v>
      </c>
      <c r="W43" s="172"/>
      <c r="X43" s="155">
        <f t="shared" si="29"/>
        <v>-3.8845386150775236</v>
      </c>
      <c r="Y43" s="155">
        <f t="shared" si="30"/>
        <v>-8.8845386150775241</v>
      </c>
      <c r="Z43" s="155">
        <f t="shared" si="31"/>
        <v>1.1154613849224764</v>
      </c>
      <c r="AA43" s="155">
        <f t="shared" si="32"/>
        <v>-11.777656604160788</v>
      </c>
      <c r="AB43" s="155">
        <f t="shared" si="33"/>
        <v>4.0085793740057394</v>
      </c>
      <c r="AC43" s="155">
        <f t="shared" si="34"/>
        <v>-0.72765072765073402</v>
      </c>
      <c r="AD43" s="155">
        <f t="shared" si="35"/>
        <v>-5.727650727650734</v>
      </c>
      <c r="AE43" s="155">
        <f t="shared" si="36"/>
        <v>4.272349272349266</v>
      </c>
      <c r="AF43" s="155">
        <f t="shared" si="37"/>
        <v>-16.640774419908571</v>
      </c>
      <c r="AG43" s="155">
        <f t="shared" si="38"/>
        <v>15.185472964607101</v>
      </c>
      <c r="AH43" s="155">
        <f t="shared" si="39"/>
        <v>-4.1789287816362544</v>
      </c>
      <c r="AI43" s="155">
        <f t="shared" si="40"/>
        <v>-9.1789287816362553</v>
      </c>
      <c r="AJ43" s="155">
        <f t="shared" si="41"/>
        <v>0.82107121836374564</v>
      </c>
      <c r="AK43" s="155">
        <f t="shared" si="42"/>
        <v>-13.795196756317818</v>
      </c>
      <c r="AL43" s="155">
        <f t="shared" si="43"/>
        <v>5.4373391930453083</v>
      </c>
      <c r="AM43" s="155">
        <f t="shared" si="44"/>
        <v>-4.2585982154573934</v>
      </c>
      <c r="AN43" s="155">
        <f t="shared" si="45"/>
        <v>-9.2585982154573934</v>
      </c>
      <c r="AO43" s="155">
        <f t="shared" si="46"/>
        <v>0.74140178454260663</v>
      </c>
      <c r="AP43" s="155">
        <f t="shared" si="47"/>
        <v>-16.002589409694963</v>
      </c>
      <c r="AQ43" s="155">
        <f t="shared" si="48"/>
        <v>7.4853929787801778</v>
      </c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</row>
    <row r="44" spans="1:130" s="5" customFormat="1" x14ac:dyDescent="0.25">
      <c r="A44" s="36" t="s">
        <v>49</v>
      </c>
      <c r="B44" s="49" t="s">
        <v>166</v>
      </c>
      <c r="C44" s="36" t="s">
        <v>158</v>
      </c>
      <c r="D44" s="40" t="s">
        <v>67</v>
      </c>
      <c r="E44" s="131">
        <v>447.31560999999999</v>
      </c>
      <c r="F44" s="131">
        <f t="shared" si="20"/>
        <v>447.40000000000003</v>
      </c>
      <c r="G44" s="188">
        <v>6.5259999999999999E-2</v>
      </c>
      <c r="H44" s="188">
        <v>1.9130000000000001E-2</v>
      </c>
      <c r="I44" s="182">
        <f t="shared" si="21"/>
        <v>8.4389999999999993E-2</v>
      </c>
      <c r="J44" s="38">
        <f t="shared" si="22"/>
        <v>188.64531084341036</v>
      </c>
      <c r="K44" s="89"/>
      <c r="L44" s="88">
        <v>447.8</v>
      </c>
      <c r="M44" s="89"/>
      <c r="N44" s="89"/>
      <c r="O44" s="89">
        <v>6.9900000000000004E-2</v>
      </c>
      <c r="P44" s="88">
        <v>156.1</v>
      </c>
      <c r="Q44" s="38"/>
      <c r="R44" s="38"/>
      <c r="S44" s="38"/>
      <c r="T44" s="38"/>
      <c r="U44" s="38">
        <f t="shared" si="23"/>
        <v>-17.170280838961951</v>
      </c>
      <c r="V44" s="38">
        <f t="shared" si="24"/>
        <v>-17.252117584001539</v>
      </c>
      <c r="W44" s="172"/>
      <c r="X44" s="155">
        <f t="shared" si="29"/>
        <v>-3.8845386150775236</v>
      </c>
      <c r="Y44" s="155">
        <f t="shared" si="30"/>
        <v>-8.8845386150775241</v>
      </c>
      <c r="Z44" s="155">
        <f t="shared" si="31"/>
        <v>1.1154613849224764</v>
      </c>
      <c r="AA44" s="155">
        <f t="shared" si="32"/>
        <v>-11.777656604160788</v>
      </c>
      <c r="AB44" s="155">
        <f t="shared" si="33"/>
        <v>4.0085793740057394</v>
      </c>
      <c r="AC44" s="155">
        <f t="shared" si="34"/>
        <v>-0.72765072765073402</v>
      </c>
      <c r="AD44" s="155">
        <f t="shared" si="35"/>
        <v>-5.727650727650734</v>
      </c>
      <c r="AE44" s="155">
        <f t="shared" si="36"/>
        <v>4.272349272349266</v>
      </c>
      <c r="AF44" s="155">
        <f t="shared" si="37"/>
        <v>-16.640774419908571</v>
      </c>
      <c r="AG44" s="155">
        <f t="shared" si="38"/>
        <v>15.185472964607101</v>
      </c>
      <c r="AH44" s="155">
        <f t="shared" si="39"/>
        <v>-4.1789287816362544</v>
      </c>
      <c r="AI44" s="155">
        <f t="shared" si="40"/>
        <v>-9.1789287816362553</v>
      </c>
      <c r="AJ44" s="155">
        <f t="shared" si="41"/>
        <v>0.82107121836374564</v>
      </c>
      <c r="AK44" s="155">
        <f t="shared" si="42"/>
        <v>-13.795196756317818</v>
      </c>
      <c r="AL44" s="155">
        <f t="shared" si="43"/>
        <v>5.4373391930453083</v>
      </c>
      <c r="AM44" s="155">
        <f t="shared" si="44"/>
        <v>-4.2585982154573934</v>
      </c>
      <c r="AN44" s="155">
        <f t="shared" si="45"/>
        <v>-9.2585982154573934</v>
      </c>
      <c r="AO44" s="155">
        <f t="shared" si="46"/>
        <v>0.74140178454260663</v>
      </c>
      <c r="AP44" s="155">
        <f t="shared" si="47"/>
        <v>-16.002589409694963</v>
      </c>
      <c r="AQ44" s="155">
        <f t="shared" si="48"/>
        <v>7.4853929787801778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</row>
    <row r="45" spans="1:130" s="5" customFormat="1" x14ac:dyDescent="0.25">
      <c r="A45" s="36" t="s">
        <v>49</v>
      </c>
      <c r="B45" s="49" t="s">
        <v>166</v>
      </c>
      <c r="C45" s="36" t="s">
        <v>158</v>
      </c>
      <c r="D45" s="40" t="s">
        <v>68</v>
      </c>
      <c r="E45" s="131">
        <v>447.31587000000002</v>
      </c>
      <c r="F45" s="131">
        <f t="shared" si="20"/>
        <v>447.40000000000003</v>
      </c>
      <c r="G45" s="188">
        <v>6.4680000000000001E-2</v>
      </c>
      <c r="H45" s="188">
        <v>1.9449999999999999E-2</v>
      </c>
      <c r="I45" s="182">
        <f t="shared" si="21"/>
        <v>8.4129999999999996E-2</v>
      </c>
      <c r="J45" s="38">
        <f t="shared" si="22"/>
        <v>188.06403908134419</v>
      </c>
      <c r="K45" s="89"/>
      <c r="L45" s="88">
        <v>447.5</v>
      </c>
      <c r="M45" s="89"/>
      <c r="N45" s="89"/>
      <c r="O45" s="92">
        <v>6.7400000000000002E-2</v>
      </c>
      <c r="P45" s="88">
        <v>150.6</v>
      </c>
      <c r="Q45" s="38"/>
      <c r="R45" s="38"/>
      <c r="S45" s="38"/>
      <c r="T45" s="38"/>
      <c r="U45" s="38">
        <f t="shared" si="23"/>
        <v>-19.885890883157014</v>
      </c>
      <c r="V45" s="38">
        <f t="shared" si="24"/>
        <v>-19.920894640117616</v>
      </c>
      <c r="W45" s="172"/>
      <c r="X45" s="155">
        <f t="shared" si="29"/>
        <v>-3.8845386150775236</v>
      </c>
      <c r="Y45" s="155">
        <f t="shared" si="30"/>
        <v>-8.8845386150775241</v>
      </c>
      <c r="Z45" s="155">
        <f t="shared" si="31"/>
        <v>1.1154613849224764</v>
      </c>
      <c r="AA45" s="155">
        <f t="shared" si="32"/>
        <v>-11.777656604160788</v>
      </c>
      <c r="AB45" s="155">
        <f t="shared" si="33"/>
        <v>4.0085793740057394</v>
      </c>
      <c r="AC45" s="155">
        <f t="shared" si="34"/>
        <v>-0.72765072765073402</v>
      </c>
      <c r="AD45" s="155">
        <f t="shared" si="35"/>
        <v>-5.727650727650734</v>
      </c>
      <c r="AE45" s="155">
        <f t="shared" si="36"/>
        <v>4.272349272349266</v>
      </c>
      <c r="AF45" s="155">
        <f t="shared" si="37"/>
        <v>-16.640774419908571</v>
      </c>
      <c r="AG45" s="155">
        <f t="shared" si="38"/>
        <v>15.185472964607101</v>
      </c>
      <c r="AH45" s="155">
        <f t="shared" si="39"/>
        <v>-4.1789287816362544</v>
      </c>
      <c r="AI45" s="155">
        <f t="shared" si="40"/>
        <v>-9.1789287816362553</v>
      </c>
      <c r="AJ45" s="155">
        <f t="shared" si="41"/>
        <v>0.82107121836374564</v>
      </c>
      <c r="AK45" s="155">
        <f t="shared" si="42"/>
        <v>-13.795196756317818</v>
      </c>
      <c r="AL45" s="155">
        <f t="shared" si="43"/>
        <v>5.4373391930453083</v>
      </c>
      <c r="AM45" s="155">
        <f t="shared" si="44"/>
        <v>-4.2585982154573934</v>
      </c>
      <c r="AN45" s="155">
        <f t="shared" si="45"/>
        <v>-9.2585982154573934</v>
      </c>
      <c r="AO45" s="155">
        <f t="shared" si="46"/>
        <v>0.74140178454260663</v>
      </c>
      <c r="AP45" s="155">
        <f t="shared" si="47"/>
        <v>-16.002589409694963</v>
      </c>
      <c r="AQ45" s="155">
        <f t="shared" si="48"/>
        <v>7.4853929787801778</v>
      </c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</row>
    <row r="46" spans="1:130" s="43" customFormat="1" x14ac:dyDescent="0.25">
      <c r="A46" s="95" t="s">
        <v>119</v>
      </c>
      <c r="B46" s="64" t="s">
        <v>167</v>
      </c>
      <c r="C46" s="193" t="s">
        <v>180</v>
      </c>
      <c r="D46" s="40" t="s">
        <v>66</v>
      </c>
      <c r="E46" s="131">
        <v>447.11534</v>
      </c>
      <c r="F46" s="131">
        <f t="shared" si="20"/>
        <v>447.2</v>
      </c>
      <c r="G46" s="188">
        <v>6.5269999999999995E-2</v>
      </c>
      <c r="H46" s="188">
        <v>1.9390000000000001E-2</v>
      </c>
      <c r="I46" s="182">
        <f t="shared" si="21"/>
        <v>8.4659999999999999E-2</v>
      </c>
      <c r="J46" s="38">
        <f t="shared" si="22"/>
        <v>189.33358690613051</v>
      </c>
      <c r="K46" s="88">
        <v>448.1</v>
      </c>
      <c r="L46" s="88">
        <v>448.1</v>
      </c>
      <c r="M46" s="89"/>
      <c r="N46" s="89"/>
      <c r="O46" s="92">
        <v>0.08</v>
      </c>
      <c r="P46" s="89">
        <v>178.3</v>
      </c>
      <c r="Q46" s="38"/>
      <c r="R46" s="38"/>
      <c r="S46" s="38"/>
      <c r="T46" s="38"/>
      <c r="U46" s="38">
        <f t="shared" si="23"/>
        <v>-5.5043704228679395</v>
      </c>
      <c r="V46" s="38">
        <f t="shared" si="24"/>
        <v>-5.8275909131752863</v>
      </c>
      <c r="W46" s="172"/>
      <c r="X46" s="155">
        <f t="shared" si="29"/>
        <v>-3.8845386150775236</v>
      </c>
      <c r="Y46" s="155">
        <f t="shared" si="30"/>
        <v>-8.8845386150775241</v>
      </c>
      <c r="Z46" s="155">
        <f t="shared" si="31"/>
        <v>1.1154613849224764</v>
      </c>
      <c r="AA46" s="155">
        <f t="shared" si="32"/>
        <v>-11.777656604160788</v>
      </c>
      <c r="AB46" s="155">
        <f t="shared" si="33"/>
        <v>4.0085793740057394</v>
      </c>
      <c r="AC46" s="155">
        <f t="shared" si="34"/>
        <v>-0.72765072765073402</v>
      </c>
      <c r="AD46" s="155">
        <f t="shared" si="35"/>
        <v>-5.727650727650734</v>
      </c>
      <c r="AE46" s="155">
        <f t="shared" si="36"/>
        <v>4.272349272349266</v>
      </c>
      <c r="AF46" s="155">
        <f t="shared" si="37"/>
        <v>-16.640774419908571</v>
      </c>
      <c r="AG46" s="155">
        <f t="shared" si="38"/>
        <v>15.185472964607101</v>
      </c>
      <c r="AH46" s="155">
        <f t="shared" si="39"/>
        <v>-4.1789287816362544</v>
      </c>
      <c r="AI46" s="155">
        <f t="shared" si="40"/>
        <v>-9.1789287816362553</v>
      </c>
      <c r="AJ46" s="155">
        <f t="shared" si="41"/>
        <v>0.82107121836374564</v>
      </c>
      <c r="AK46" s="155">
        <f t="shared" si="42"/>
        <v>-13.795196756317818</v>
      </c>
      <c r="AL46" s="155">
        <f t="shared" si="43"/>
        <v>5.4373391930453083</v>
      </c>
      <c r="AM46" s="155">
        <f t="shared" si="44"/>
        <v>-4.2585982154573934</v>
      </c>
      <c r="AN46" s="155">
        <f t="shared" si="45"/>
        <v>-9.2585982154573934</v>
      </c>
      <c r="AO46" s="155">
        <f t="shared" si="46"/>
        <v>0.74140178454260663</v>
      </c>
      <c r="AP46" s="155">
        <f t="shared" si="47"/>
        <v>-16.002589409694963</v>
      </c>
      <c r="AQ46" s="155">
        <f t="shared" si="48"/>
        <v>7.4853929787801778</v>
      </c>
    </row>
    <row r="47" spans="1:130" s="43" customFormat="1" x14ac:dyDescent="0.25">
      <c r="A47" s="95" t="s">
        <v>119</v>
      </c>
      <c r="B47" s="64" t="s">
        <v>167</v>
      </c>
      <c r="C47" s="193" t="s">
        <v>180</v>
      </c>
      <c r="D47" s="40" t="s">
        <v>67</v>
      </c>
      <c r="E47" s="131">
        <v>447.21547999999996</v>
      </c>
      <c r="F47" s="131">
        <f t="shared" si="20"/>
        <v>447.29999999999995</v>
      </c>
      <c r="G47" s="188">
        <v>6.5189999999999998E-2</v>
      </c>
      <c r="H47" s="188">
        <v>1.933E-2</v>
      </c>
      <c r="I47" s="182">
        <f t="shared" si="21"/>
        <v>8.4519999999999998E-2</v>
      </c>
      <c r="J47" s="38">
        <f t="shared" si="22"/>
        <v>188.97819105336603</v>
      </c>
      <c r="K47" s="88">
        <v>448.2</v>
      </c>
      <c r="L47" s="88">
        <v>448.2</v>
      </c>
      <c r="M47" s="89"/>
      <c r="N47" s="89"/>
      <c r="O47" s="92">
        <v>7.9600000000000004E-2</v>
      </c>
      <c r="P47" s="89">
        <v>177.6</v>
      </c>
      <c r="Q47" s="38"/>
      <c r="R47" s="38"/>
      <c r="S47" s="38"/>
      <c r="T47" s="38"/>
      <c r="U47" s="38">
        <f t="shared" si="23"/>
        <v>-5.8211074301940302</v>
      </c>
      <c r="V47" s="38">
        <f t="shared" si="24"/>
        <v>-6.020901665924467</v>
      </c>
      <c r="W47" s="172"/>
      <c r="X47" s="155">
        <f t="shared" si="29"/>
        <v>-3.8845386150775236</v>
      </c>
      <c r="Y47" s="155">
        <f t="shared" si="30"/>
        <v>-8.8845386150775241</v>
      </c>
      <c r="Z47" s="155">
        <f t="shared" si="31"/>
        <v>1.1154613849224764</v>
      </c>
      <c r="AA47" s="155">
        <f t="shared" si="32"/>
        <v>-11.777656604160788</v>
      </c>
      <c r="AB47" s="155">
        <f t="shared" si="33"/>
        <v>4.0085793740057394</v>
      </c>
      <c r="AC47" s="155">
        <f t="shared" si="34"/>
        <v>-0.72765072765073402</v>
      </c>
      <c r="AD47" s="155">
        <f t="shared" si="35"/>
        <v>-5.727650727650734</v>
      </c>
      <c r="AE47" s="155">
        <f t="shared" si="36"/>
        <v>4.272349272349266</v>
      </c>
      <c r="AF47" s="155">
        <f t="shared" si="37"/>
        <v>-16.640774419908571</v>
      </c>
      <c r="AG47" s="155">
        <f t="shared" si="38"/>
        <v>15.185472964607101</v>
      </c>
      <c r="AH47" s="155">
        <f t="shared" si="39"/>
        <v>-4.1789287816362544</v>
      </c>
      <c r="AI47" s="155">
        <f t="shared" si="40"/>
        <v>-9.1789287816362553</v>
      </c>
      <c r="AJ47" s="155">
        <f t="shared" si="41"/>
        <v>0.82107121836374564</v>
      </c>
      <c r="AK47" s="155">
        <f t="shared" si="42"/>
        <v>-13.795196756317818</v>
      </c>
      <c r="AL47" s="155">
        <f t="shared" si="43"/>
        <v>5.4373391930453083</v>
      </c>
      <c r="AM47" s="155">
        <f t="shared" si="44"/>
        <v>-4.2585982154573934</v>
      </c>
      <c r="AN47" s="155">
        <f t="shared" si="45"/>
        <v>-9.2585982154573934</v>
      </c>
      <c r="AO47" s="155">
        <f t="shared" si="46"/>
        <v>0.74140178454260663</v>
      </c>
      <c r="AP47" s="155">
        <f t="shared" si="47"/>
        <v>-16.002589409694963</v>
      </c>
      <c r="AQ47" s="155">
        <f t="shared" si="48"/>
        <v>7.4853929787801778</v>
      </c>
    </row>
    <row r="48" spans="1:130" s="43" customFormat="1" x14ac:dyDescent="0.25">
      <c r="A48" s="95" t="s">
        <v>119</v>
      </c>
      <c r="B48" s="64" t="s">
        <v>167</v>
      </c>
      <c r="C48" s="193" t="s">
        <v>180</v>
      </c>
      <c r="D48" s="40" t="s">
        <v>68</v>
      </c>
      <c r="E48" s="131">
        <v>447.01590000000004</v>
      </c>
      <c r="F48" s="131">
        <f t="shared" si="20"/>
        <v>447.1</v>
      </c>
      <c r="G48" s="188">
        <v>6.4850000000000005E-2</v>
      </c>
      <c r="H48" s="188">
        <v>1.925E-2</v>
      </c>
      <c r="I48" s="182">
        <f t="shared" si="21"/>
        <v>8.4100000000000008E-2</v>
      </c>
      <c r="J48" s="38">
        <f t="shared" si="22"/>
        <v>188.12312830746259</v>
      </c>
      <c r="K48" s="88">
        <v>448</v>
      </c>
      <c r="L48" s="88">
        <v>448</v>
      </c>
      <c r="M48" s="89"/>
      <c r="N48" s="89"/>
      <c r="O48" s="92">
        <v>8.0699999999999994E-2</v>
      </c>
      <c r="P48" s="88">
        <v>180.1</v>
      </c>
      <c r="Q48" s="38"/>
      <c r="R48" s="38"/>
      <c r="S48" s="38"/>
      <c r="T48" s="38"/>
      <c r="U48" s="38">
        <f t="shared" si="23"/>
        <v>-4.0428061831153546</v>
      </c>
      <c r="V48" s="38">
        <f t="shared" si="24"/>
        <v>-4.2648282428887994</v>
      </c>
      <c r="W48" s="172"/>
      <c r="X48" s="155">
        <f t="shared" si="29"/>
        <v>-3.8845386150775236</v>
      </c>
      <c r="Y48" s="155">
        <f t="shared" si="30"/>
        <v>-8.8845386150775241</v>
      </c>
      <c r="Z48" s="155">
        <f t="shared" si="31"/>
        <v>1.1154613849224764</v>
      </c>
      <c r="AA48" s="155">
        <f t="shared" si="32"/>
        <v>-11.777656604160788</v>
      </c>
      <c r="AB48" s="155">
        <f t="shared" si="33"/>
        <v>4.0085793740057394</v>
      </c>
      <c r="AC48" s="155">
        <f t="shared" si="34"/>
        <v>-0.72765072765073402</v>
      </c>
      <c r="AD48" s="155">
        <f t="shared" si="35"/>
        <v>-5.727650727650734</v>
      </c>
      <c r="AE48" s="155">
        <f t="shared" si="36"/>
        <v>4.272349272349266</v>
      </c>
      <c r="AF48" s="155">
        <f t="shared" si="37"/>
        <v>-16.640774419908571</v>
      </c>
      <c r="AG48" s="155">
        <f t="shared" si="38"/>
        <v>15.185472964607101</v>
      </c>
      <c r="AH48" s="155">
        <f t="shared" si="39"/>
        <v>-4.1789287816362544</v>
      </c>
      <c r="AI48" s="155">
        <f t="shared" si="40"/>
        <v>-9.1789287816362553</v>
      </c>
      <c r="AJ48" s="155">
        <f t="shared" si="41"/>
        <v>0.82107121836374564</v>
      </c>
      <c r="AK48" s="155">
        <f t="shared" si="42"/>
        <v>-13.795196756317818</v>
      </c>
      <c r="AL48" s="155">
        <f t="shared" si="43"/>
        <v>5.4373391930453083</v>
      </c>
      <c r="AM48" s="155">
        <f t="shared" si="44"/>
        <v>-4.2585982154573934</v>
      </c>
      <c r="AN48" s="155">
        <f t="shared" si="45"/>
        <v>-9.2585982154573934</v>
      </c>
      <c r="AO48" s="155">
        <f t="shared" si="46"/>
        <v>0.74140178454260663</v>
      </c>
      <c r="AP48" s="155">
        <f t="shared" si="47"/>
        <v>-16.002589409694963</v>
      </c>
      <c r="AQ48" s="155">
        <f t="shared" si="48"/>
        <v>7.4853929787801778</v>
      </c>
    </row>
    <row r="49" spans="1:130" s="5" customFormat="1" x14ac:dyDescent="0.25">
      <c r="A49" s="37" t="s">
        <v>52</v>
      </c>
      <c r="B49" s="49" t="s">
        <v>168</v>
      </c>
      <c r="C49" s="192" t="s">
        <v>191</v>
      </c>
      <c r="D49" s="40" t="s">
        <v>66</v>
      </c>
      <c r="E49" s="131">
        <v>446.31568000000004</v>
      </c>
      <c r="F49" s="131">
        <f t="shared" si="20"/>
        <v>446.40000000000003</v>
      </c>
      <c r="G49" s="188">
        <v>6.4890000000000003E-2</v>
      </c>
      <c r="H49" s="188">
        <v>1.9429999999999999E-2</v>
      </c>
      <c r="I49" s="182">
        <f t="shared" si="21"/>
        <v>8.4320000000000006E-2</v>
      </c>
      <c r="J49" s="38">
        <f t="shared" si="22"/>
        <v>188.9111061910165</v>
      </c>
      <c r="K49" s="89"/>
      <c r="L49" s="91">
        <v>446.41</v>
      </c>
      <c r="M49" s="89"/>
      <c r="N49" s="89"/>
      <c r="O49" s="92">
        <v>7.4800000000000005E-2</v>
      </c>
      <c r="P49" s="89">
        <v>168</v>
      </c>
      <c r="Q49" s="38"/>
      <c r="R49" s="38"/>
      <c r="S49" s="38"/>
      <c r="T49" s="38"/>
      <c r="U49" s="38">
        <f t="shared" si="23"/>
        <v>-11.29032258064516</v>
      </c>
      <c r="V49" s="38">
        <f t="shared" si="24"/>
        <v>-11.069283650201244</v>
      </c>
      <c r="W49" s="172"/>
      <c r="X49" s="155">
        <f t="shared" si="29"/>
        <v>-3.8845386150775236</v>
      </c>
      <c r="Y49" s="155">
        <f t="shared" si="30"/>
        <v>-8.8845386150775241</v>
      </c>
      <c r="Z49" s="155">
        <f t="shared" si="31"/>
        <v>1.1154613849224764</v>
      </c>
      <c r="AA49" s="155">
        <f t="shared" si="32"/>
        <v>-11.777656604160788</v>
      </c>
      <c r="AB49" s="155">
        <f t="shared" si="33"/>
        <v>4.0085793740057394</v>
      </c>
      <c r="AC49" s="155">
        <f t="shared" si="34"/>
        <v>-0.72765072765073402</v>
      </c>
      <c r="AD49" s="155">
        <f t="shared" si="35"/>
        <v>-5.727650727650734</v>
      </c>
      <c r="AE49" s="155">
        <f t="shared" si="36"/>
        <v>4.272349272349266</v>
      </c>
      <c r="AF49" s="155">
        <f t="shared" si="37"/>
        <v>-16.640774419908571</v>
      </c>
      <c r="AG49" s="155">
        <f t="shared" si="38"/>
        <v>15.185472964607101</v>
      </c>
      <c r="AH49" s="155">
        <f t="shared" si="39"/>
        <v>-4.1789287816362544</v>
      </c>
      <c r="AI49" s="155">
        <f t="shared" si="40"/>
        <v>-9.1789287816362553</v>
      </c>
      <c r="AJ49" s="155">
        <f t="shared" si="41"/>
        <v>0.82107121836374564</v>
      </c>
      <c r="AK49" s="155">
        <f t="shared" si="42"/>
        <v>-13.795196756317818</v>
      </c>
      <c r="AL49" s="155">
        <f t="shared" si="43"/>
        <v>5.4373391930453083</v>
      </c>
      <c r="AM49" s="155">
        <f t="shared" si="44"/>
        <v>-4.2585982154573934</v>
      </c>
      <c r="AN49" s="155">
        <f t="shared" si="45"/>
        <v>-9.2585982154573934</v>
      </c>
      <c r="AO49" s="155">
        <f t="shared" si="46"/>
        <v>0.74140178454260663</v>
      </c>
      <c r="AP49" s="155">
        <f t="shared" si="47"/>
        <v>-16.002589409694963</v>
      </c>
      <c r="AQ49" s="155">
        <f t="shared" si="48"/>
        <v>7.4853929787801778</v>
      </c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</row>
    <row r="50" spans="1:130" s="5" customFormat="1" x14ac:dyDescent="0.25">
      <c r="A50" s="37" t="s">
        <v>52</v>
      </c>
      <c r="B50" s="49" t="s">
        <v>168</v>
      </c>
      <c r="C50" s="192" t="s">
        <v>191</v>
      </c>
      <c r="D50" s="40" t="s">
        <v>67</v>
      </c>
      <c r="E50" s="131">
        <v>446.71516000000008</v>
      </c>
      <c r="F50" s="131">
        <f t="shared" si="20"/>
        <v>446.80000000000013</v>
      </c>
      <c r="G50" s="188">
        <v>6.515E-2</v>
      </c>
      <c r="H50" s="188">
        <v>1.9689999999999999E-2</v>
      </c>
      <c r="I50" s="182">
        <f t="shared" si="21"/>
        <v>8.4839999999999999E-2</v>
      </c>
      <c r="J50" s="38">
        <f t="shared" si="22"/>
        <v>189.90606876479535</v>
      </c>
      <c r="K50" s="89"/>
      <c r="L50" s="91">
        <v>446.78</v>
      </c>
      <c r="M50" s="89"/>
      <c r="N50" s="89"/>
      <c r="O50" s="92">
        <v>6.93E-2</v>
      </c>
      <c r="P50" s="89">
        <v>155</v>
      </c>
      <c r="Q50" s="38"/>
      <c r="R50" s="38"/>
      <c r="S50" s="38"/>
      <c r="T50" s="38"/>
      <c r="U50" s="38">
        <f t="shared" si="23"/>
        <v>-18.316831683168314</v>
      </c>
      <c r="V50" s="38">
        <f t="shared" si="24"/>
        <v>-18.380702097534133</v>
      </c>
      <c r="W50" s="172"/>
      <c r="X50" s="155">
        <f t="shared" si="29"/>
        <v>-3.8845386150775236</v>
      </c>
      <c r="Y50" s="155">
        <f t="shared" si="30"/>
        <v>-8.8845386150775241</v>
      </c>
      <c r="Z50" s="155">
        <f t="shared" si="31"/>
        <v>1.1154613849224764</v>
      </c>
      <c r="AA50" s="155">
        <f t="shared" si="32"/>
        <v>-11.777656604160788</v>
      </c>
      <c r="AB50" s="155">
        <f t="shared" si="33"/>
        <v>4.0085793740057394</v>
      </c>
      <c r="AC50" s="155">
        <f t="shared" si="34"/>
        <v>-0.72765072765073402</v>
      </c>
      <c r="AD50" s="155">
        <f t="shared" si="35"/>
        <v>-5.727650727650734</v>
      </c>
      <c r="AE50" s="155">
        <f t="shared" si="36"/>
        <v>4.272349272349266</v>
      </c>
      <c r="AF50" s="155">
        <f t="shared" si="37"/>
        <v>-16.640774419908571</v>
      </c>
      <c r="AG50" s="155">
        <f t="shared" si="38"/>
        <v>15.185472964607101</v>
      </c>
      <c r="AH50" s="155">
        <f t="shared" si="39"/>
        <v>-4.1789287816362544</v>
      </c>
      <c r="AI50" s="155">
        <f t="shared" si="40"/>
        <v>-9.1789287816362553</v>
      </c>
      <c r="AJ50" s="155">
        <f t="shared" si="41"/>
        <v>0.82107121836374564</v>
      </c>
      <c r="AK50" s="155">
        <f t="shared" si="42"/>
        <v>-13.795196756317818</v>
      </c>
      <c r="AL50" s="155">
        <f t="shared" si="43"/>
        <v>5.4373391930453083</v>
      </c>
      <c r="AM50" s="155">
        <f t="shared" si="44"/>
        <v>-4.2585982154573934</v>
      </c>
      <c r="AN50" s="155">
        <f t="shared" si="45"/>
        <v>-9.2585982154573934</v>
      </c>
      <c r="AO50" s="155">
        <f t="shared" si="46"/>
        <v>0.74140178454260663</v>
      </c>
      <c r="AP50" s="155">
        <f t="shared" si="47"/>
        <v>-16.002589409694963</v>
      </c>
      <c r="AQ50" s="155">
        <f t="shared" si="48"/>
        <v>7.4853929787801778</v>
      </c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</row>
    <row r="51" spans="1:130" s="5" customFormat="1" x14ac:dyDescent="0.25">
      <c r="A51" s="37" t="s">
        <v>52</v>
      </c>
      <c r="B51" s="49" t="s">
        <v>168</v>
      </c>
      <c r="C51" s="192" t="s">
        <v>191</v>
      </c>
      <c r="D51" s="40" t="s">
        <v>68</v>
      </c>
      <c r="E51" s="131">
        <v>446.71552999999994</v>
      </c>
      <c r="F51" s="131">
        <f t="shared" si="20"/>
        <v>446.79999999999995</v>
      </c>
      <c r="G51" s="188">
        <v>6.4869999999999997E-2</v>
      </c>
      <c r="H51" s="188">
        <v>1.9599999999999999E-2</v>
      </c>
      <c r="I51" s="182">
        <f t="shared" si="21"/>
        <v>8.446999999999999E-2</v>
      </c>
      <c r="J51" s="38">
        <f t="shared" si="22"/>
        <v>189.07776233618583</v>
      </c>
      <c r="K51" s="89"/>
      <c r="L51" s="91">
        <v>446.78</v>
      </c>
      <c r="M51" s="89"/>
      <c r="N51" s="89"/>
      <c r="O51" s="92">
        <v>7.0300000000000001E-2</v>
      </c>
      <c r="P51" s="89">
        <v>157</v>
      </c>
      <c r="Q51" s="38"/>
      <c r="R51" s="38"/>
      <c r="S51" s="38"/>
      <c r="T51" s="38"/>
      <c r="U51" s="38">
        <f t="shared" si="23"/>
        <v>-16.775186456730186</v>
      </c>
      <c r="V51" s="38">
        <f t="shared" si="24"/>
        <v>-16.965380772356838</v>
      </c>
      <c r="W51" s="172"/>
      <c r="X51" s="155">
        <f t="shared" si="29"/>
        <v>-3.8845386150775236</v>
      </c>
      <c r="Y51" s="155">
        <f t="shared" si="30"/>
        <v>-8.8845386150775241</v>
      </c>
      <c r="Z51" s="155">
        <f t="shared" si="31"/>
        <v>1.1154613849224764</v>
      </c>
      <c r="AA51" s="155">
        <f t="shared" si="32"/>
        <v>-11.777656604160788</v>
      </c>
      <c r="AB51" s="155">
        <f t="shared" si="33"/>
        <v>4.0085793740057394</v>
      </c>
      <c r="AC51" s="155">
        <f t="shared" si="34"/>
        <v>-0.72765072765073402</v>
      </c>
      <c r="AD51" s="155">
        <f t="shared" si="35"/>
        <v>-5.727650727650734</v>
      </c>
      <c r="AE51" s="155">
        <f t="shared" si="36"/>
        <v>4.272349272349266</v>
      </c>
      <c r="AF51" s="155">
        <f t="shared" si="37"/>
        <v>-16.640774419908571</v>
      </c>
      <c r="AG51" s="155">
        <f t="shared" si="38"/>
        <v>15.185472964607101</v>
      </c>
      <c r="AH51" s="155">
        <f t="shared" si="39"/>
        <v>-4.1789287816362544</v>
      </c>
      <c r="AI51" s="155">
        <f t="shared" si="40"/>
        <v>-9.1789287816362553</v>
      </c>
      <c r="AJ51" s="155">
        <f t="shared" si="41"/>
        <v>0.82107121836374564</v>
      </c>
      <c r="AK51" s="155">
        <f t="shared" si="42"/>
        <v>-13.795196756317818</v>
      </c>
      <c r="AL51" s="155">
        <f t="shared" si="43"/>
        <v>5.4373391930453083</v>
      </c>
      <c r="AM51" s="155">
        <f t="shared" si="44"/>
        <v>-4.2585982154573934</v>
      </c>
      <c r="AN51" s="155">
        <f t="shared" si="45"/>
        <v>-9.2585982154573934</v>
      </c>
      <c r="AO51" s="155">
        <f t="shared" si="46"/>
        <v>0.74140178454260663</v>
      </c>
      <c r="AP51" s="155">
        <f t="shared" si="47"/>
        <v>-16.002589409694963</v>
      </c>
      <c r="AQ51" s="155">
        <f t="shared" si="48"/>
        <v>7.4853929787801778</v>
      </c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</row>
    <row r="52" spans="1:130" s="5" customFormat="1" x14ac:dyDescent="0.25">
      <c r="A52" s="37" t="s">
        <v>53</v>
      </c>
      <c r="B52" s="49" t="s">
        <v>169</v>
      </c>
      <c r="C52" s="192" t="s">
        <v>181</v>
      </c>
      <c r="D52" s="40" t="s">
        <v>66</v>
      </c>
      <c r="E52" s="131">
        <v>447.11563999999998</v>
      </c>
      <c r="F52" s="131">
        <f t="shared" si="20"/>
        <v>447.19999999999993</v>
      </c>
      <c r="G52" s="188">
        <v>6.5100000000000005E-2</v>
      </c>
      <c r="H52" s="188">
        <v>1.9259999999999999E-2</v>
      </c>
      <c r="I52" s="182">
        <f t="shared" si="21"/>
        <v>8.4360000000000004E-2</v>
      </c>
      <c r="J52" s="38">
        <f t="shared" si="22"/>
        <v>188.6625882271164</v>
      </c>
      <c r="K52" s="89">
        <v>460</v>
      </c>
      <c r="L52" s="177">
        <v>447.07</v>
      </c>
      <c r="M52" s="89">
        <v>6.08E-2</v>
      </c>
      <c r="N52" s="89">
        <v>1.72E-2</v>
      </c>
      <c r="O52" s="92">
        <v>7.8E-2</v>
      </c>
      <c r="P52" s="89">
        <v>174.48</v>
      </c>
      <c r="Q52" s="38">
        <f t="shared" si="25"/>
        <v>77.948717948717956</v>
      </c>
      <c r="R52" s="38">
        <f t="shared" si="26"/>
        <v>-6.6052227342549994</v>
      </c>
      <c r="S52" s="38">
        <f t="shared" si="27"/>
        <v>22.051282051282051</v>
      </c>
      <c r="T52" s="38">
        <f t="shared" si="28"/>
        <v>-10.695742471443403</v>
      </c>
      <c r="U52" s="38">
        <f t="shared" si="23"/>
        <v>-7.5391180654338603</v>
      </c>
      <c r="V52" s="38">
        <f t="shared" si="24"/>
        <v>-7.5174354175842657</v>
      </c>
      <c r="W52" s="172"/>
      <c r="X52" s="155">
        <f t="shared" si="29"/>
        <v>-3.8845386150775236</v>
      </c>
      <c r="Y52" s="155">
        <f t="shared" si="30"/>
        <v>-8.8845386150775241</v>
      </c>
      <c r="Z52" s="155">
        <f t="shared" si="31"/>
        <v>1.1154613849224764</v>
      </c>
      <c r="AA52" s="155">
        <f t="shared" si="32"/>
        <v>-11.777656604160788</v>
      </c>
      <c r="AB52" s="155">
        <f t="shared" si="33"/>
        <v>4.0085793740057394</v>
      </c>
      <c r="AC52" s="155">
        <f t="shared" si="34"/>
        <v>-0.72765072765073402</v>
      </c>
      <c r="AD52" s="155">
        <f t="shared" si="35"/>
        <v>-5.727650727650734</v>
      </c>
      <c r="AE52" s="155">
        <f t="shared" si="36"/>
        <v>4.272349272349266</v>
      </c>
      <c r="AF52" s="155">
        <f t="shared" si="37"/>
        <v>-16.640774419908571</v>
      </c>
      <c r="AG52" s="155">
        <f t="shared" si="38"/>
        <v>15.185472964607101</v>
      </c>
      <c r="AH52" s="155">
        <f t="shared" si="39"/>
        <v>-4.1789287816362544</v>
      </c>
      <c r="AI52" s="155">
        <f t="shared" si="40"/>
        <v>-9.1789287816362553</v>
      </c>
      <c r="AJ52" s="155">
        <f t="shared" si="41"/>
        <v>0.82107121836374564</v>
      </c>
      <c r="AK52" s="155">
        <f t="shared" si="42"/>
        <v>-13.795196756317818</v>
      </c>
      <c r="AL52" s="155">
        <f t="shared" si="43"/>
        <v>5.4373391930453083</v>
      </c>
      <c r="AM52" s="155">
        <f t="shared" si="44"/>
        <v>-4.2585982154573934</v>
      </c>
      <c r="AN52" s="155">
        <f t="shared" si="45"/>
        <v>-9.2585982154573934</v>
      </c>
      <c r="AO52" s="155">
        <f t="shared" si="46"/>
        <v>0.74140178454260663</v>
      </c>
      <c r="AP52" s="155">
        <f t="shared" si="47"/>
        <v>-16.002589409694963</v>
      </c>
      <c r="AQ52" s="155">
        <f t="shared" si="48"/>
        <v>7.4853929787801778</v>
      </c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</row>
    <row r="53" spans="1:130" s="5" customFormat="1" x14ac:dyDescent="0.25">
      <c r="A53" s="37" t="s">
        <v>53</v>
      </c>
      <c r="B53" s="49" t="s">
        <v>169</v>
      </c>
      <c r="C53" s="192" t="s">
        <v>181</v>
      </c>
      <c r="D53" s="40" t="s">
        <v>67</v>
      </c>
      <c r="E53" s="131">
        <v>446.91559999999998</v>
      </c>
      <c r="F53" s="131">
        <f t="shared" si="20"/>
        <v>447</v>
      </c>
      <c r="G53" s="188">
        <v>6.5290000000000001E-2</v>
      </c>
      <c r="H53" s="188">
        <v>1.9109999999999999E-2</v>
      </c>
      <c r="I53" s="182">
        <f t="shared" si="21"/>
        <v>8.4400000000000003E-2</v>
      </c>
      <c r="J53" s="38">
        <f t="shared" si="22"/>
        <v>188.83651743565406</v>
      </c>
      <c r="K53" s="89">
        <v>460</v>
      </c>
      <c r="L53" s="177">
        <v>446.82</v>
      </c>
      <c r="M53" s="89">
        <v>6.1699999999999998E-2</v>
      </c>
      <c r="N53" s="92">
        <v>1.2500000000000001E-2</v>
      </c>
      <c r="O53" s="92">
        <v>7.4200000000000002E-2</v>
      </c>
      <c r="P53" s="89">
        <v>166.08</v>
      </c>
      <c r="Q53" s="38">
        <f t="shared" si="25"/>
        <v>83.153638814016162</v>
      </c>
      <c r="R53" s="38">
        <f t="shared" si="26"/>
        <v>-5.4985449532853465</v>
      </c>
      <c r="S53" s="38">
        <f t="shared" si="27"/>
        <v>16.846361185983827</v>
      </c>
      <c r="T53" s="38">
        <f t="shared" si="28"/>
        <v>-34.589220303506011</v>
      </c>
      <c r="U53" s="38">
        <f t="shared" si="23"/>
        <v>-12.085308056872037</v>
      </c>
      <c r="V53" s="38">
        <f t="shared" si="24"/>
        <v>-12.050909296931044</v>
      </c>
      <c r="W53" s="172"/>
      <c r="X53" s="155">
        <f t="shared" si="29"/>
        <v>-3.8845386150775236</v>
      </c>
      <c r="Y53" s="155">
        <f t="shared" si="30"/>
        <v>-8.8845386150775241</v>
      </c>
      <c r="Z53" s="155">
        <f t="shared" si="31"/>
        <v>1.1154613849224764</v>
      </c>
      <c r="AA53" s="155">
        <f t="shared" si="32"/>
        <v>-11.777656604160788</v>
      </c>
      <c r="AB53" s="155">
        <f t="shared" si="33"/>
        <v>4.0085793740057394</v>
      </c>
      <c r="AC53" s="155">
        <f t="shared" si="34"/>
        <v>-0.72765072765073402</v>
      </c>
      <c r="AD53" s="155">
        <f t="shared" si="35"/>
        <v>-5.727650727650734</v>
      </c>
      <c r="AE53" s="155">
        <f t="shared" si="36"/>
        <v>4.272349272349266</v>
      </c>
      <c r="AF53" s="155">
        <f t="shared" si="37"/>
        <v>-16.640774419908571</v>
      </c>
      <c r="AG53" s="155">
        <f t="shared" si="38"/>
        <v>15.185472964607101</v>
      </c>
      <c r="AH53" s="155">
        <f t="shared" si="39"/>
        <v>-4.1789287816362544</v>
      </c>
      <c r="AI53" s="155">
        <f t="shared" si="40"/>
        <v>-9.1789287816362553</v>
      </c>
      <c r="AJ53" s="155">
        <f t="shared" si="41"/>
        <v>0.82107121836374564</v>
      </c>
      <c r="AK53" s="155">
        <f t="shared" si="42"/>
        <v>-13.795196756317818</v>
      </c>
      <c r="AL53" s="155">
        <f t="shared" si="43"/>
        <v>5.4373391930453083</v>
      </c>
      <c r="AM53" s="155">
        <f t="shared" si="44"/>
        <v>-4.2585982154573934</v>
      </c>
      <c r="AN53" s="155">
        <f t="shared" si="45"/>
        <v>-9.2585982154573934</v>
      </c>
      <c r="AO53" s="155">
        <f t="shared" si="46"/>
        <v>0.74140178454260663</v>
      </c>
      <c r="AP53" s="155">
        <f t="shared" si="47"/>
        <v>-16.002589409694963</v>
      </c>
      <c r="AQ53" s="155">
        <f t="shared" si="48"/>
        <v>7.4853929787801778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5" customFormat="1" x14ac:dyDescent="0.25">
      <c r="A54" s="128" t="s">
        <v>53</v>
      </c>
      <c r="B54" s="129" t="s">
        <v>169</v>
      </c>
      <c r="C54" s="192" t="s">
        <v>181</v>
      </c>
      <c r="D54" s="40" t="s">
        <v>68</v>
      </c>
      <c r="E54" s="131">
        <v>447.51543999999996</v>
      </c>
      <c r="F54" s="131">
        <f t="shared" ref="F54:F60" si="49">E54+G54+H54</f>
        <v>447.59999999999991</v>
      </c>
      <c r="G54" s="188">
        <v>6.5299999999999997E-2</v>
      </c>
      <c r="H54" s="188">
        <v>1.9259999999999999E-2</v>
      </c>
      <c r="I54" s="182">
        <f t="shared" si="21"/>
        <v>8.4559999999999996E-2</v>
      </c>
      <c r="J54" s="38">
        <f t="shared" si="22"/>
        <v>188.94090170112707</v>
      </c>
      <c r="K54" s="89">
        <v>460</v>
      </c>
      <c r="L54" s="177">
        <v>447.46</v>
      </c>
      <c r="M54" s="92">
        <v>6.1899999999999997E-2</v>
      </c>
      <c r="N54" s="89">
        <v>1.54E-2</v>
      </c>
      <c r="O54" s="92">
        <v>7.7299999999999994E-2</v>
      </c>
      <c r="P54" s="89">
        <v>172.77</v>
      </c>
      <c r="Q54" s="38">
        <f t="shared" si="25"/>
        <v>80.077619663648122</v>
      </c>
      <c r="R54" s="38">
        <f t="shared" si="26"/>
        <v>-5.2067381316998471</v>
      </c>
      <c r="S54" s="38">
        <f t="shared" si="27"/>
        <v>19.922380336351878</v>
      </c>
      <c r="T54" s="38">
        <f t="shared" si="28"/>
        <v>-20.041536863966765</v>
      </c>
      <c r="U54" s="38">
        <f t="shared" si="23"/>
        <v>-8.585619678334913</v>
      </c>
      <c r="V54" s="38">
        <f t="shared" si="24"/>
        <v>-8.5587088637412805</v>
      </c>
      <c r="W54" s="172"/>
      <c r="X54" s="155">
        <f t="shared" si="29"/>
        <v>-3.8845386150775236</v>
      </c>
      <c r="Y54" s="155">
        <f t="shared" si="30"/>
        <v>-8.8845386150775241</v>
      </c>
      <c r="Z54" s="155">
        <f t="shared" si="31"/>
        <v>1.1154613849224764</v>
      </c>
      <c r="AA54" s="155">
        <f t="shared" si="32"/>
        <v>-11.777656604160788</v>
      </c>
      <c r="AB54" s="155">
        <f t="shared" si="33"/>
        <v>4.0085793740057394</v>
      </c>
      <c r="AC54" s="155">
        <f t="shared" si="34"/>
        <v>-0.72765072765073402</v>
      </c>
      <c r="AD54" s="155">
        <f t="shared" si="35"/>
        <v>-5.727650727650734</v>
      </c>
      <c r="AE54" s="155">
        <f t="shared" si="36"/>
        <v>4.272349272349266</v>
      </c>
      <c r="AF54" s="155">
        <f t="shared" si="37"/>
        <v>-16.640774419908571</v>
      </c>
      <c r="AG54" s="155">
        <f t="shared" si="38"/>
        <v>15.185472964607101</v>
      </c>
      <c r="AH54" s="155">
        <f t="shared" si="39"/>
        <v>-4.1789287816362544</v>
      </c>
      <c r="AI54" s="155">
        <f t="shared" si="40"/>
        <v>-9.1789287816362553</v>
      </c>
      <c r="AJ54" s="155">
        <f t="shared" si="41"/>
        <v>0.82107121836374564</v>
      </c>
      <c r="AK54" s="155">
        <f t="shared" si="42"/>
        <v>-13.795196756317818</v>
      </c>
      <c r="AL54" s="155">
        <f t="shared" si="43"/>
        <v>5.4373391930453083</v>
      </c>
      <c r="AM54" s="155">
        <f t="shared" si="44"/>
        <v>-4.2585982154573934</v>
      </c>
      <c r="AN54" s="155">
        <f t="shared" si="45"/>
        <v>-9.2585982154573934</v>
      </c>
      <c r="AO54" s="155">
        <f t="shared" si="46"/>
        <v>0.74140178454260663</v>
      </c>
      <c r="AP54" s="155">
        <f t="shared" si="47"/>
        <v>-16.002589409694963</v>
      </c>
      <c r="AQ54" s="155">
        <f t="shared" si="48"/>
        <v>7.4853929787801778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5" customFormat="1" x14ac:dyDescent="0.25">
      <c r="A55" s="37" t="s">
        <v>63</v>
      </c>
      <c r="B55" s="49" t="s">
        <v>170</v>
      </c>
      <c r="C55" s="37" t="s">
        <v>60</v>
      </c>
      <c r="D55" s="40" t="s">
        <v>66</v>
      </c>
      <c r="E55" s="131">
        <v>446.61584000000005</v>
      </c>
      <c r="F55" s="131">
        <f>E55+G55+H55</f>
        <v>446.70000000000005</v>
      </c>
      <c r="G55" s="188">
        <v>6.4680000000000001E-2</v>
      </c>
      <c r="H55" s="188">
        <v>1.9480000000000001E-2</v>
      </c>
      <c r="I55" s="182">
        <f>G55+H55</f>
        <v>8.4159999999999999E-2</v>
      </c>
      <c r="J55" s="38">
        <f>(1.6061/(1.6061-(I55/F55)))*(I55/F55)*1000000</f>
        <v>188.42595379944905</v>
      </c>
      <c r="K55" s="89">
        <v>446.6</v>
      </c>
      <c r="L55" s="88">
        <v>446.7</v>
      </c>
      <c r="M55" s="89"/>
      <c r="N55" s="89"/>
      <c r="O55" s="92">
        <v>9.2100000000000001E-2</v>
      </c>
      <c r="P55" s="91">
        <v>206.18</v>
      </c>
      <c r="Q55" s="38"/>
      <c r="R55" s="38"/>
      <c r="S55" s="38"/>
      <c r="T55" s="38"/>
      <c r="U55" s="38">
        <f t="shared" si="23"/>
        <v>9.4344106463878354</v>
      </c>
      <c r="V55" s="38">
        <f t="shared" si="24"/>
        <v>9.4222933956579347</v>
      </c>
      <c r="W55" s="172"/>
      <c r="X55" s="155">
        <f t="shared" si="29"/>
        <v>-3.8845386150775236</v>
      </c>
      <c r="Y55" s="155">
        <f t="shared" si="30"/>
        <v>-8.8845386150775241</v>
      </c>
      <c r="Z55" s="155">
        <f t="shared" si="31"/>
        <v>1.1154613849224764</v>
      </c>
      <c r="AA55" s="155">
        <f t="shared" si="32"/>
        <v>-11.777656604160788</v>
      </c>
      <c r="AB55" s="155">
        <f t="shared" si="33"/>
        <v>4.0085793740057394</v>
      </c>
      <c r="AC55" s="155">
        <f t="shared" si="34"/>
        <v>-0.72765072765073402</v>
      </c>
      <c r="AD55" s="155">
        <f t="shared" si="35"/>
        <v>-5.727650727650734</v>
      </c>
      <c r="AE55" s="155">
        <f t="shared" si="36"/>
        <v>4.272349272349266</v>
      </c>
      <c r="AF55" s="155">
        <f t="shared" si="37"/>
        <v>-16.640774419908571</v>
      </c>
      <c r="AG55" s="155">
        <f t="shared" si="38"/>
        <v>15.185472964607101</v>
      </c>
      <c r="AH55" s="155">
        <f t="shared" si="39"/>
        <v>-4.1789287816362544</v>
      </c>
      <c r="AI55" s="155">
        <f t="shared" si="40"/>
        <v>-9.1789287816362553</v>
      </c>
      <c r="AJ55" s="155">
        <f t="shared" si="41"/>
        <v>0.82107121836374564</v>
      </c>
      <c r="AK55" s="155">
        <f t="shared" si="42"/>
        <v>-13.795196756317818</v>
      </c>
      <c r="AL55" s="155">
        <f t="shared" si="43"/>
        <v>5.4373391930453083</v>
      </c>
      <c r="AM55" s="155">
        <f t="shared" si="44"/>
        <v>-4.2585982154573934</v>
      </c>
      <c r="AN55" s="155">
        <f t="shared" si="45"/>
        <v>-9.2585982154573934</v>
      </c>
      <c r="AO55" s="155">
        <f t="shared" si="46"/>
        <v>0.74140178454260663</v>
      </c>
      <c r="AP55" s="155">
        <f t="shared" si="47"/>
        <v>-16.002589409694963</v>
      </c>
      <c r="AQ55" s="155">
        <f t="shared" si="48"/>
        <v>7.4853929787801778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5" customFormat="1" x14ac:dyDescent="0.25">
      <c r="A56" s="37" t="s">
        <v>63</v>
      </c>
      <c r="B56" s="49" t="s">
        <v>170</v>
      </c>
      <c r="C56" s="37" t="s">
        <v>60</v>
      </c>
      <c r="D56" s="40" t="s">
        <v>67</v>
      </c>
      <c r="E56" s="131">
        <v>447.01609000000002</v>
      </c>
      <c r="F56" s="131">
        <f t="shared" si="49"/>
        <v>447.1</v>
      </c>
      <c r="G56" s="188">
        <v>6.4670000000000005E-2</v>
      </c>
      <c r="H56" s="188">
        <v>1.924E-2</v>
      </c>
      <c r="I56" s="182">
        <f t="shared" ref="I56:I63" si="50">G56+H56</f>
        <v>8.3910000000000012E-2</v>
      </c>
      <c r="J56" s="38">
        <f t="shared" ref="J56:J63" si="51">(1.6061/(1.6061-(I56/F56)))*(I56/F56)*1000000</f>
        <v>187.69806800357767</v>
      </c>
      <c r="K56" s="88">
        <v>447</v>
      </c>
      <c r="L56" s="88">
        <v>447.1</v>
      </c>
      <c r="M56" s="89"/>
      <c r="N56" s="89"/>
      <c r="O56" s="92">
        <v>9.2299999999999993E-2</v>
      </c>
      <c r="P56" s="91">
        <v>206.44</v>
      </c>
      <c r="Q56" s="38"/>
      <c r="R56" s="38"/>
      <c r="S56" s="38"/>
      <c r="T56" s="38"/>
      <c r="U56" s="38">
        <f t="shared" si="23"/>
        <v>9.9988082469312101</v>
      </c>
      <c r="V56" s="38">
        <f t="shared" si="24"/>
        <v>9.985149125810441</v>
      </c>
      <c r="W56" s="172"/>
      <c r="X56" s="155">
        <f t="shared" si="29"/>
        <v>-3.8845386150775236</v>
      </c>
      <c r="Y56" s="155">
        <f t="shared" si="30"/>
        <v>-8.8845386150775241</v>
      </c>
      <c r="Z56" s="155">
        <f t="shared" si="31"/>
        <v>1.1154613849224764</v>
      </c>
      <c r="AA56" s="155">
        <f t="shared" si="32"/>
        <v>-11.777656604160788</v>
      </c>
      <c r="AB56" s="155">
        <f t="shared" si="33"/>
        <v>4.0085793740057394</v>
      </c>
      <c r="AC56" s="155">
        <f t="shared" si="34"/>
        <v>-0.72765072765073402</v>
      </c>
      <c r="AD56" s="155">
        <f t="shared" si="35"/>
        <v>-5.727650727650734</v>
      </c>
      <c r="AE56" s="155">
        <f t="shared" si="36"/>
        <v>4.272349272349266</v>
      </c>
      <c r="AF56" s="155">
        <f t="shared" si="37"/>
        <v>-16.640774419908571</v>
      </c>
      <c r="AG56" s="155">
        <f t="shared" si="38"/>
        <v>15.185472964607101</v>
      </c>
      <c r="AH56" s="155">
        <f t="shared" si="39"/>
        <v>-4.1789287816362544</v>
      </c>
      <c r="AI56" s="155">
        <f t="shared" si="40"/>
        <v>-9.1789287816362553</v>
      </c>
      <c r="AJ56" s="155">
        <f t="shared" si="41"/>
        <v>0.82107121836374564</v>
      </c>
      <c r="AK56" s="155">
        <f t="shared" si="42"/>
        <v>-13.795196756317818</v>
      </c>
      <c r="AL56" s="155">
        <f t="shared" si="43"/>
        <v>5.4373391930453083</v>
      </c>
      <c r="AM56" s="155">
        <f t="shared" si="44"/>
        <v>-4.2585982154573934</v>
      </c>
      <c r="AN56" s="155">
        <f t="shared" si="45"/>
        <v>-9.2585982154573934</v>
      </c>
      <c r="AO56" s="155">
        <f t="shared" si="46"/>
        <v>0.74140178454260663</v>
      </c>
      <c r="AP56" s="155">
        <f t="shared" si="47"/>
        <v>-16.002589409694963</v>
      </c>
      <c r="AQ56" s="155">
        <f t="shared" si="48"/>
        <v>7.4853929787801778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</row>
    <row r="57" spans="1:130" s="5" customFormat="1" x14ac:dyDescent="0.25">
      <c r="A57" s="37" t="s">
        <v>63</v>
      </c>
      <c r="B57" s="49" t="s">
        <v>170</v>
      </c>
      <c r="C57" s="37" t="s">
        <v>60</v>
      </c>
      <c r="D57" s="40" t="s">
        <v>68</v>
      </c>
      <c r="E57" s="131">
        <v>446.91601999999995</v>
      </c>
      <c r="F57" s="131">
        <f t="shared" si="49"/>
        <v>446.99999999999994</v>
      </c>
      <c r="G57" s="188">
        <v>6.4769999999999994E-2</v>
      </c>
      <c r="H57" s="188">
        <v>1.9210000000000001E-2</v>
      </c>
      <c r="I57" s="182">
        <f t="shared" si="50"/>
        <v>8.3979999999999999E-2</v>
      </c>
      <c r="J57" s="38">
        <f t="shared" si="51"/>
        <v>187.89669971160254</v>
      </c>
      <c r="K57" s="88">
        <v>446.7</v>
      </c>
      <c r="L57" s="88">
        <v>446.8</v>
      </c>
      <c r="M57" s="89"/>
      <c r="N57" s="89"/>
      <c r="O57" s="92">
        <v>9.35E-2</v>
      </c>
      <c r="P57" s="91">
        <v>209.27</v>
      </c>
      <c r="Q57" s="38"/>
      <c r="R57" s="38"/>
      <c r="S57" s="38"/>
      <c r="T57" s="38"/>
      <c r="U57" s="38">
        <f t="shared" si="23"/>
        <v>11.33603238866397</v>
      </c>
      <c r="V57" s="38">
        <f t="shared" si="24"/>
        <v>11.375026980890437</v>
      </c>
      <c r="W57" s="172"/>
      <c r="X57" s="155">
        <f t="shared" si="29"/>
        <v>-3.8845386150775236</v>
      </c>
      <c r="Y57" s="155">
        <f t="shared" si="30"/>
        <v>-8.8845386150775241</v>
      </c>
      <c r="Z57" s="155">
        <f t="shared" si="31"/>
        <v>1.1154613849224764</v>
      </c>
      <c r="AA57" s="155">
        <f t="shared" si="32"/>
        <v>-11.777656604160788</v>
      </c>
      <c r="AB57" s="155">
        <f t="shared" si="33"/>
        <v>4.0085793740057394</v>
      </c>
      <c r="AC57" s="155">
        <f t="shared" si="34"/>
        <v>-0.72765072765073402</v>
      </c>
      <c r="AD57" s="155">
        <f t="shared" si="35"/>
        <v>-5.727650727650734</v>
      </c>
      <c r="AE57" s="155">
        <f t="shared" si="36"/>
        <v>4.272349272349266</v>
      </c>
      <c r="AF57" s="155">
        <f t="shared" si="37"/>
        <v>-16.640774419908571</v>
      </c>
      <c r="AG57" s="155">
        <f t="shared" si="38"/>
        <v>15.185472964607101</v>
      </c>
      <c r="AH57" s="155">
        <f t="shared" si="39"/>
        <v>-4.1789287816362544</v>
      </c>
      <c r="AI57" s="155">
        <f t="shared" si="40"/>
        <v>-9.1789287816362553</v>
      </c>
      <c r="AJ57" s="155">
        <f t="shared" si="41"/>
        <v>0.82107121836374564</v>
      </c>
      <c r="AK57" s="155">
        <f t="shared" si="42"/>
        <v>-13.795196756317818</v>
      </c>
      <c r="AL57" s="155">
        <f t="shared" si="43"/>
        <v>5.4373391930453083</v>
      </c>
      <c r="AM57" s="155">
        <f t="shared" si="44"/>
        <v>-4.2585982154573934</v>
      </c>
      <c r="AN57" s="155">
        <f t="shared" si="45"/>
        <v>-9.2585982154573934</v>
      </c>
      <c r="AO57" s="155">
        <f t="shared" si="46"/>
        <v>0.74140178454260663</v>
      </c>
      <c r="AP57" s="155">
        <f t="shared" si="47"/>
        <v>-16.002589409694963</v>
      </c>
      <c r="AQ57" s="155">
        <f t="shared" si="48"/>
        <v>7.4853929787801778</v>
      </c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5" customFormat="1" x14ac:dyDescent="0.25">
      <c r="A58" s="40" t="s">
        <v>64</v>
      </c>
      <c r="B58" s="64" t="s">
        <v>171</v>
      </c>
      <c r="C58" s="5" t="s">
        <v>160</v>
      </c>
      <c r="D58" s="40" t="s">
        <v>66</v>
      </c>
      <c r="E58" s="131">
        <v>447.31529</v>
      </c>
      <c r="F58" s="131">
        <f t="shared" si="49"/>
        <v>447.40000000000003</v>
      </c>
      <c r="G58" s="190">
        <v>6.5420000000000006E-2</v>
      </c>
      <c r="H58" s="43">
        <v>1.9290000000000002E-2</v>
      </c>
      <c r="I58" s="182">
        <f t="shared" si="50"/>
        <v>8.4710000000000008E-2</v>
      </c>
      <c r="J58" s="38">
        <f t="shared" si="51"/>
        <v>189.36072282039569</v>
      </c>
      <c r="K58" s="191">
        <v>447.17</v>
      </c>
      <c r="L58" s="191">
        <v>447.25</v>
      </c>
      <c r="M58" s="89">
        <v>6.1400000000000003E-2</v>
      </c>
      <c r="N58" s="89">
        <v>1.9699999999999999E-2</v>
      </c>
      <c r="O58" s="92">
        <v>8.1100000000000005E-2</v>
      </c>
      <c r="P58" s="91">
        <v>181.35</v>
      </c>
      <c r="Q58" s="38">
        <f t="shared" si="25"/>
        <v>75.709001233045626</v>
      </c>
      <c r="R58" s="38">
        <f t="shared" si="26"/>
        <v>-6.1449098135126912</v>
      </c>
      <c r="S58" s="38">
        <f t="shared" si="27"/>
        <v>24.290998766954374</v>
      </c>
      <c r="T58" s="38">
        <f t="shared" si="28"/>
        <v>2.1254536029030437</v>
      </c>
      <c r="U58" s="38">
        <f t="shared" si="23"/>
        <v>-4.2615983945224905</v>
      </c>
      <c r="V58" s="38">
        <f t="shared" si="24"/>
        <v>-4.2304035921924985</v>
      </c>
      <c r="W58" s="172"/>
      <c r="X58" s="155">
        <f t="shared" si="29"/>
        <v>-3.8845386150775236</v>
      </c>
      <c r="Y58" s="155">
        <f t="shared" si="30"/>
        <v>-8.8845386150775241</v>
      </c>
      <c r="Z58" s="155">
        <f t="shared" si="31"/>
        <v>1.1154613849224764</v>
      </c>
      <c r="AA58" s="155">
        <f t="shared" si="32"/>
        <v>-11.777656604160788</v>
      </c>
      <c r="AB58" s="155">
        <f t="shared" si="33"/>
        <v>4.0085793740057394</v>
      </c>
      <c r="AC58" s="155">
        <f t="shared" si="34"/>
        <v>-0.72765072765073402</v>
      </c>
      <c r="AD58" s="155">
        <f t="shared" si="35"/>
        <v>-5.727650727650734</v>
      </c>
      <c r="AE58" s="155">
        <f t="shared" si="36"/>
        <v>4.272349272349266</v>
      </c>
      <c r="AF58" s="155">
        <f t="shared" si="37"/>
        <v>-16.640774419908571</v>
      </c>
      <c r="AG58" s="155">
        <f t="shared" si="38"/>
        <v>15.185472964607101</v>
      </c>
      <c r="AH58" s="155">
        <f t="shared" si="39"/>
        <v>-4.1789287816362544</v>
      </c>
      <c r="AI58" s="155">
        <f t="shared" si="40"/>
        <v>-9.1789287816362553</v>
      </c>
      <c r="AJ58" s="155">
        <f t="shared" si="41"/>
        <v>0.82107121836374564</v>
      </c>
      <c r="AK58" s="155">
        <f t="shared" si="42"/>
        <v>-13.795196756317818</v>
      </c>
      <c r="AL58" s="155">
        <f t="shared" si="43"/>
        <v>5.4373391930453083</v>
      </c>
      <c r="AM58" s="155">
        <f t="shared" si="44"/>
        <v>-4.2585982154573934</v>
      </c>
      <c r="AN58" s="155">
        <f t="shared" si="45"/>
        <v>-9.2585982154573934</v>
      </c>
      <c r="AO58" s="155">
        <f t="shared" si="46"/>
        <v>0.74140178454260663</v>
      </c>
      <c r="AP58" s="155">
        <f t="shared" si="47"/>
        <v>-16.002589409694963</v>
      </c>
      <c r="AQ58" s="155">
        <f t="shared" si="48"/>
        <v>7.4853929787801778</v>
      </c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5" customFormat="1" x14ac:dyDescent="0.25">
      <c r="A59" s="40" t="s">
        <v>64</v>
      </c>
      <c r="B59" s="64" t="s">
        <v>171</v>
      </c>
      <c r="C59" s="5" t="s">
        <v>160</v>
      </c>
      <c r="D59" s="40" t="s">
        <v>67</v>
      </c>
      <c r="E59" s="131">
        <v>447.71581000000003</v>
      </c>
      <c r="F59" s="131">
        <f t="shared" si="49"/>
        <v>447.8</v>
      </c>
      <c r="G59" s="190">
        <v>6.4890000000000003E-2</v>
      </c>
      <c r="H59" s="43">
        <v>1.9300000000000001E-2</v>
      </c>
      <c r="I59" s="182">
        <f t="shared" si="50"/>
        <v>8.4190000000000001E-2</v>
      </c>
      <c r="J59" s="38">
        <f t="shared" si="51"/>
        <v>188.03004986362711</v>
      </c>
      <c r="K59" s="201">
        <v>447.54</v>
      </c>
      <c r="L59" s="191">
        <v>447.62</v>
      </c>
      <c r="M59" s="92">
        <v>5.8500000000000003E-2</v>
      </c>
      <c r="N59" s="92">
        <v>0.02</v>
      </c>
      <c r="O59" s="92">
        <v>7.85E-2</v>
      </c>
      <c r="P59" s="91">
        <v>175.39</v>
      </c>
      <c r="Q59" s="38">
        <f t="shared" si="25"/>
        <v>74.522292993630572</v>
      </c>
      <c r="R59" s="38">
        <f t="shared" si="26"/>
        <v>-9.8474341192787787</v>
      </c>
      <c r="S59" s="38">
        <f t="shared" si="27"/>
        <v>25.477707006369428</v>
      </c>
      <c r="T59" s="38">
        <f t="shared" si="28"/>
        <v>3.6269430051813427</v>
      </c>
      <c r="U59" s="38">
        <f t="shared" si="23"/>
        <v>-6.758522389832522</v>
      </c>
      <c r="V59" s="38">
        <f t="shared" si="24"/>
        <v>-6.7223562791131508</v>
      </c>
      <c r="W59" s="172" t="s">
        <v>196</v>
      </c>
      <c r="X59" s="155">
        <f t="shared" si="29"/>
        <v>-3.8845386150775236</v>
      </c>
      <c r="Y59" s="155">
        <f t="shared" si="30"/>
        <v>-8.8845386150775241</v>
      </c>
      <c r="Z59" s="155">
        <f t="shared" si="31"/>
        <v>1.1154613849224764</v>
      </c>
      <c r="AA59" s="155">
        <f t="shared" si="32"/>
        <v>-11.777656604160788</v>
      </c>
      <c r="AB59" s="155">
        <f t="shared" si="33"/>
        <v>4.0085793740057394</v>
      </c>
      <c r="AC59" s="155">
        <f t="shared" si="34"/>
        <v>-0.72765072765073402</v>
      </c>
      <c r="AD59" s="155">
        <f t="shared" si="35"/>
        <v>-5.727650727650734</v>
      </c>
      <c r="AE59" s="155">
        <f t="shared" si="36"/>
        <v>4.272349272349266</v>
      </c>
      <c r="AF59" s="155">
        <f t="shared" si="37"/>
        <v>-16.640774419908571</v>
      </c>
      <c r="AG59" s="155">
        <f t="shared" si="38"/>
        <v>15.185472964607101</v>
      </c>
      <c r="AH59" s="155">
        <f t="shared" si="39"/>
        <v>-4.1789287816362544</v>
      </c>
      <c r="AI59" s="155">
        <f t="shared" si="40"/>
        <v>-9.1789287816362553</v>
      </c>
      <c r="AJ59" s="155">
        <f t="shared" si="41"/>
        <v>0.82107121836374564</v>
      </c>
      <c r="AK59" s="155">
        <f t="shared" si="42"/>
        <v>-13.795196756317818</v>
      </c>
      <c r="AL59" s="155">
        <f t="shared" si="43"/>
        <v>5.4373391930453083</v>
      </c>
      <c r="AM59" s="155">
        <f t="shared" si="44"/>
        <v>-4.2585982154573934</v>
      </c>
      <c r="AN59" s="155">
        <f t="shared" si="45"/>
        <v>-9.2585982154573934</v>
      </c>
      <c r="AO59" s="155">
        <f t="shared" si="46"/>
        <v>0.74140178454260663</v>
      </c>
      <c r="AP59" s="155">
        <f t="shared" si="47"/>
        <v>-16.002589409694963</v>
      </c>
      <c r="AQ59" s="155">
        <f t="shared" si="48"/>
        <v>7.4853929787801778</v>
      </c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5" customFormat="1" x14ac:dyDescent="0.25">
      <c r="A60" s="40" t="s">
        <v>64</v>
      </c>
      <c r="B60" s="64" t="s">
        <v>171</v>
      </c>
      <c r="C60" s="5" t="s">
        <v>160</v>
      </c>
      <c r="D60" s="40" t="s">
        <v>68</v>
      </c>
      <c r="E60" s="131">
        <v>446.81580000000002</v>
      </c>
      <c r="F60" s="131">
        <f t="shared" si="49"/>
        <v>446.90000000000003</v>
      </c>
      <c r="G60" s="190">
        <v>6.5070000000000003E-2</v>
      </c>
      <c r="H60" s="43">
        <v>1.9130000000000001E-2</v>
      </c>
      <c r="I60" s="182">
        <f t="shared" si="50"/>
        <v>8.4199999999999997E-2</v>
      </c>
      <c r="J60" s="38">
        <f t="shared" si="51"/>
        <v>188.43114461199514</v>
      </c>
      <c r="K60" s="191">
        <v>446.73</v>
      </c>
      <c r="L60" s="191">
        <v>446.81</v>
      </c>
      <c r="M60" s="92">
        <v>6.0900000000000003E-2</v>
      </c>
      <c r="N60" s="92">
        <v>1.9099999999999999E-2</v>
      </c>
      <c r="O60" s="92">
        <v>0.08</v>
      </c>
      <c r="P60" s="91">
        <v>179.06698449999999</v>
      </c>
      <c r="Q60" s="38">
        <f t="shared" si="25"/>
        <v>76.125</v>
      </c>
      <c r="R60" s="38">
        <f t="shared" si="26"/>
        <v>-6.4084831719686486</v>
      </c>
      <c r="S60" s="38">
        <f t="shared" si="27"/>
        <v>23.875</v>
      </c>
      <c r="T60" s="38">
        <f t="shared" si="28"/>
        <v>-0.15682174594878329</v>
      </c>
      <c r="U60" s="38">
        <f t="shared" si="23"/>
        <v>-4.9881235154394243</v>
      </c>
      <c r="V60" s="38">
        <f t="shared" si="24"/>
        <v>-4.9695394735712091</v>
      </c>
      <c r="W60" s="172"/>
      <c r="X60" s="155">
        <f t="shared" si="29"/>
        <v>-3.8845386150775236</v>
      </c>
      <c r="Y60" s="155">
        <f t="shared" si="30"/>
        <v>-8.8845386150775241</v>
      </c>
      <c r="Z60" s="155">
        <f t="shared" si="31"/>
        <v>1.1154613849224764</v>
      </c>
      <c r="AA60" s="155">
        <f t="shared" si="32"/>
        <v>-11.777656604160788</v>
      </c>
      <c r="AB60" s="155">
        <f t="shared" si="33"/>
        <v>4.0085793740057394</v>
      </c>
      <c r="AC60" s="155">
        <f t="shared" si="34"/>
        <v>-0.72765072765073402</v>
      </c>
      <c r="AD60" s="155">
        <f t="shared" si="35"/>
        <v>-5.727650727650734</v>
      </c>
      <c r="AE60" s="155">
        <f t="shared" si="36"/>
        <v>4.272349272349266</v>
      </c>
      <c r="AF60" s="155">
        <f t="shared" si="37"/>
        <v>-16.640774419908571</v>
      </c>
      <c r="AG60" s="155">
        <f t="shared" si="38"/>
        <v>15.185472964607101</v>
      </c>
      <c r="AH60" s="155">
        <f t="shared" si="39"/>
        <v>-4.1789287816362544</v>
      </c>
      <c r="AI60" s="155">
        <f t="shared" si="40"/>
        <v>-9.1789287816362553</v>
      </c>
      <c r="AJ60" s="155">
        <f t="shared" si="41"/>
        <v>0.82107121836374564</v>
      </c>
      <c r="AK60" s="155">
        <f t="shared" si="42"/>
        <v>-13.795196756317818</v>
      </c>
      <c r="AL60" s="155">
        <f t="shared" si="43"/>
        <v>5.4373391930453083</v>
      </c>
      <c r="AM60" s="155">
        <f t="shared" si="44"/>
        <v>-4.2585982154573934</v>
      </c>
      <c r="AN60" s="155">
        <f t="shared" si="45"/>
        <v>-9.2585982154573934</v>
      </c>
      <c r="AO60" s="155">
        <f t="shared" si="46"/>
        <v>0.74140178454260663</v>
      </c>
      <c r="AP60" s="155">
        <f t="shared" si="47"/>
        <v>-16.002589409694963</v>
      </c>
      <c r="AQ60" s="155">
        <f t="shared" si="48"/>
        <v>7.4853929787801778</v>
      </c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</row>
    <row r="61" spans="1:130" s="5" customFormat="1" x14ac:dyDescent="0.25">
      <c r="A61" s="40" t="s">
        <v>145</v>
      </c>
      <c r="B61" s="64" t="s">
        <v>172</v>
      </c>
      <c r="C61" s="192" t="s">
        <v>176</v>
      </c>
      <c r="D61" s="40" t="s">
        <v>66</v>
      </c>
      <c r="E61" s="131">
        <v>447.81545</v>
      </c>
      <c r="F61" s="131">
        <f t="shared" ref="F61:F63" si="52">E61+G61+H61</f>
        <v>447.9</v>
      </c>
      <c r="G61" s="190">
        <v>6.5250000000000002E-2</v>
      </c>
      <c r="H61" s="43">
        <v>1.9300000000000001E-2</v>
      </c>
      <c r="I61" s="182">
        <f t="shared" si="50"/>
        <v>8.455E-2</v>
      </c>
      <c r="J61" s="38">
        <f t="shared" si="51"/>
        <v>188.79200398883538</v>
      </c>
      <c r="K61" s="90">
        <v>448.3</v>
      </c>
      <c r="L61" s="135">
        <v>448.4</v>
      </c>
      <c r="M61" s="92">
        <v>6.2199999999999998E-2</v>
      </c>
      <c r="N61" s="92">
        <v>1.83E-2</v>
      </c>
      <c r="O61" s="92">
        <v>8.0500000000000002E-2</v>
      </c>
      <c r="P61" s="88">
        <v>179.6</v>
      </c>
      <c r="Q61" s="38">
        <f t="shared" si="25"/>
        <v>77.267080745341616</v>
      </c>
      <c r="R61" s="38">
        <f t="shared" si="26"/>
        <v>-4.6743295019157154</v>
      </c>
      <c r="S61" s="38">
        <f t="shared" si="27"/>
        <v>22.732919254658384</v>
      </c>
      <c r="T61" s="38">
        <f t="shared" si="28"/>
        <v>-5.1813471502590716</v>
      </c>
      <c r="U61" s="38">
        <f t="shared" si="23"/>
        <v>-4.7900650502661124</v>
      </c>
      <c r="V61" s="38">
        <f t="shared" si="24"/>
        <v>-4.868852384965928</v>
      </c>
      <c r="W61" s="172"/>
      <c r="X61" s="155">
        <f t="shared" si="29"/>
        <v>-3.8845386150775236</v>
      </c>
      <c r="Y61" s="155">
        <f t="shared" si="30"/>
        <v>-8.8845386150775241</v>
      </c>
      <c r="Z61" s="155">
        <f t="shared" si="31"/>
        <v>1.1154613849224764</v>
      </c>
      <c r="AA61" s="155">
        <f t="shared" si="32"/>
        <v>-11.777656604160788</v>
      </c>
      <c r="AB61" s="155">
        <f t="shared" si="33"/>
        <v>4.0085793740057394</v>
      </c>
      <c r="AC61" s="155">
        <f t="shared" si="34"/>
        <v>-0.72765072765073402</v>
      </c>
      <c r="AD61" s="155">
        <f t="shared" si="35"/>
        <v>-5.727650727650734</v>
      </c>
      <c r="AE61" s="155">
        <f t="shared" si="36"/>
        <v>4.272349272349266</v>
      </c>
      <c r="AF61" s="155">
        <f t="shared" si="37"/>
        <v>-16.640774419908571</v>
      </c>
      <c r="AG61" s="155">
        <f t="shared" si="38"/>
        <v>15.185472964607101</v>
      </c>
      <c r="AH61" s="155">
        <f t="shared" si="39"/>
        <v>-4.1789287816362544</v>
      </c>
      <c r="AI61" s="155">
        <f t="shared" si="40"/>
        <v>-9.1789287816362553</v>
      </c>
      <c r="AJ61" s="155">
        <f t="shared" si="41"/>
        <v>0.82107121836374564</v>
      </c>
      <c r="AK61" s="155">
        <f t="shared" si="42"/>
        <v>-13.795196756317818</v>
      </c>
      <c r="AL61" s="155">
        <f t="shared" si="43"/>
        <v>5.4373391930453083</v>
      </c>
      <c r="AM61" s="155">
        <f t="shared" si="44"/>
        <v>-4.2585982154573934</v>
      </c>
      <c r="AN61" s="155">
        <f t="shared" si="45"/>
        <v>-9.2585982154573934</v>
      </c>
      <c r="AO61" s="155">
        <f t="shared" si="46"/>
        <v>0.74140178454260663</v>
      </c>
      <c r="AP61" s="155">
        <f t="shared" si="47"/>
        <v>-16.002589409694963</v>
      </c>
      <c r="AQ61" s="155">
        <f t="shared" si="48"/>
        <v>7.4853929787801778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5" customFormat="1" x14ac:dyDescent="0.25">
      <c r="A62" s="40" t="s">
        <v>145</v>
      </c>
      <c r="B62" s="64" t="s">
        <v>172</v>
      </c>
      <c r="C62" s="192" t="s">
        <v>193</v>
      </c>
      <c r="D62" s="40" t="s">
        <v>67</v>
      </c>
      <c r="E62" s="131">
        <v>447.91539000000006</v>
      </c>
      <c r="F62" s="131">
        <f t="shared" si="52"/>
        <v>448.00000000000006</v>
      </c>
      <c r="G62" s="190">
        <v>6.5259999999999999E-2</v>
      </c>
      <c r="H62" s="43">
        <v>1.9349999999999999E-2</v>
      </c>
      <c r="I62" s="182">
        <f t="shared" si="50"/>
        <v>8.4609999999999991E-2</v>
      </c>
      <c r="J62" s="38">
        <f t="shared" si="51"/>
        <v>188.88381802725775</v>
      </c>
      <c r="K62" s="90">
        <v>448.4</v>
      </c>
      <c r="L62" s="135">
        <v>448.5</v>
      </c>
      <c r="M62" s="92">
        <v>6.2E-2</v>
      </c>
      <c r="N62" s="92">
        <v>1.9E-2</v>
      </c>
      <c r="O62" s="92">
        <v>8.1000000000000003E-2</v>
      </c>
      <c r="P62" s="88">
        <v>180.6</v>
      </c>
      <c r="Q62" s="38">
        <f t="shared" si="25"/>
        <v>76.543209876543202</v>
      </c>
      <c r="R62" s="38">
        <f t="shared" si="26"/>
        <v>-4.9954030033711296</v>
      </c>
      <c r="S62" s="38">
        <f t="shared" si="27"/>
        <v>23.456790123456788</v>
      </c>
      <c r="T62" s="38">
        <f t="shared" si="28"/>
        <v>-1.8087855297157605</v>
      </c>
      <c r="U62" s="38">
        <f t="shared" si="23"/>
        <v>-4.2666351495095007</v>
      </c>
      <c r="V62" s="38">
        <f t="shared" si="24"/>
        <v>-4.3856684568194808</v>
      </c>
      <c r="W62" s="172"/>
      <c r="X62" s="155">
        <f t="shared" si="29"/>
        <v>-3.8845386150775236</v>
      </c>
      <c r="Y62" s="155">
        <f t="shared" si="30"/>
        <v>-8.8845386150775241</v>
      </c>
      <c r="Z62" s="155">
        <f t="shared" si="31"/>
        <v>1.1154613849224764</v>
      </c>
      <c r="AA62" s="155">
        <f t="shared" si="32"/>
        <v>-11.777656604160788</v>
      </c>
      <c r="AB62" s="155">
        <f t="shared" si="33"/>
        <v>4.0085793740057394</v>
      </c>
      <c r="AC62" s="155">
        <f t="shared" si="34"/>
        <v>-0.72765072765073402</v>
      </c>
      <c r="AD62" s="155">
        <f t="shared" si="35"/>
        <v>-5.727650727650734</v>
      </c>
      <c r="AE62" s="155">
        <f t="shared" si="36"/>
        <v>4.272349272349266</v>
      </c>
      <c r="AF62" s="155">
        <f t="shared" si="37"/>
        <v>-16.640774419908571</v>
      </c>
      <c r="AG62" s="155">
        <f t="shared" si="38"/>
        <v>15.185472964607101</v>
      </c>
      <c r="AH62" s="155">
        <f t="shared" si="39"/>
        <v>-4.1789287816362544</v>
      </c>
      <c r="AI62" s="155">
        <f t="shared" si="40"/>
        <v>-9.1789287816362553</v>
      </c>
      <c r="AJ62" s="155">
        <f t="shared" si="41"/>
        <v>0.82107121836374564</v>
      </c>
      <c r="AK62" s="155">
        <f t="shared" si="42"/>
        <v>-13.795196756317818</v>
      </c>
      <c r="AL62" s="155">
        <f t="shared" si="43"/>
        <v>5.4373391930453083</v>
      </c>
      <c r="AM62" s="155">
        <f t="shared" si="44"/>
        <v>-4.2585982154573934</v>
      </c>
      <c r="AN62" s="155">
        <f t="shared" si="45"/>
        <v>-9.2585982154573934</v>
      </c>
      <c r="AO62" s="155">
        <f t="shared" si="46"/>
        <v>0.74140178454260663</v>
      </c>
      <c r="AP62" s="155">
        <f t="shared" si="47"/>
        <v>-16.002589409694963</v>
      </c>
      <c r="AQ62" s="155">
        <f t="shared" si="48"/>
        <v>7.4853929787801778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5" customFormat="1" x14ac:dyDescent="0.25">
      <c r="A63" s="186" t="s">
        <v>145</v>
      </c>
      <c r="B63" s="187" t="s">
        <v>172</v>
      </c>
      <c r="C63" s="5" t="s">
        <v>156</v>
      </c>
      <c r="D63" s="40" t="s">
        <v>68</v>
      </c>
      <c r="E63" s="131">
        <v>446.71562999999998</v>
      </c>
      <c r="F63" s="131">
        <f t="shared" si="52"/>
        <v>446.8</v>
      </c>
      <c r="G63" s="190">
        <v>6.5129999999999993E-2</v>
      </c>
      <c r="H63" s="43">
        <v>1.924E-2</v>
      </c>
      <c r="I63" s="182">
        <f t="shared" si="50"/>
        <v>8.4370000000000001E-2</v>
      </c>
      <c r="J63" s="38">
        <f t="shared" si="51"/>
        <v>188.8538958804989</v>
      </c>
      <c r="K63" s="135">
        <v>447.3</v>
      </c>
      <c r="L63" s="135">
        <v>447.4</v>
      </c>
      <c r="M63" s="92">
        <v>6.2600000000000003E-2</v>
      </c>
      <c r="N63" s="92">
        <v>1.8599999999999998E-2</v>
      </c>
      <c r="O63" s="92">
        <v>8.1199999999999994E-2</v>
      </c>
      <c r="P63" s="88">
        <v>181.5</v>
      </c>
      <c r="Q63" s="38">
        <f t="shared" si="25"/>
        <v>77.09359605911331</v>
      </c>
      <c r="R63" s="38">
        <f t="shared" si="26"/>
        <v>-3.8845386150775236</v>
      </c>
      <c r="S63" s="38">
        <f t="shared" si="27"/>
        <v>22.906403940886698</v>
      </c>
      <c r="T63" s="38">
        <f t="shared" si="28"/>
        <v>-3.326403326403335</v>
      </c>
      <c r="U63" s="38">
        <f t="shared" si="23"/>
        <v>-3.7572596894630861</v>
      </c>
      <c r="V63" s="38">
        <f t="shared" si="24"/>
        <v>-3.8939603793782585</v>
      </c>
      <c r="W63" s="172"/>
      <c r="X63" s="155">
        <f t="shared" si="29"/>
        <v>-3.8845386150775236</v>
      </c>
      <c r="Y63" s="155">
        <f t="shared" si="30"/>
        <v>-8.8845386150775241</v>
      </c>
      <c r="Z63" s="155">
        <f t="shared" si="31"/>
        <v>1.1154613849224764</v>
      </c>
      <c r="AA63" s="155">
        <f t="shared" si="32"/>
        <v>-11.777656604160788</v>
      </c>
      <c r="AB63" s="155">
        <f t="shared" si="33"/>
        <v>4.0085793740057394</v>
      </c>
      <c r="AC63" s="155">
        <f t="shared" si="34"/>
        <v>-0.72765072765073402</v>
      </c>
      <c r="AD63" s="155">
        <f t="shared" si="35"/>
        <v>-5.727650727650734</v>
      </c>
      <c r="AE63" s="155">
        <f t="shared" si="36"/>
        <v>4.272349272349266</v>
      </c>
      <c r="AF63" s="155">
        <f t="shared" si="37"/>
        <v>-16.640774419908571</v>
      </c>
      <c r="AG63" s="155">
        <f t="shared" si="38"/>
        <v>15.185472964607101</v>
      </c>
      <c r="AH63" s="155">
        <f t="shared" si="39"/>
        <v>-4.1789287816362544</v>
      </c>
      <c r="AI63" s="155">
        <f t="shared" si="40"/>
        <v>-9.1789287816362553</v>
      </c>
      <c r="AJ63" s="155">
        <f t="shared" si="41"/>
        <v>0.82107121836374564</v>
      </c>
      <c r="AK63" s="155">
        <f t="shared" si="42"/>
        <v>-13.795196756317818</v>
      </c>
      <c r="AL63" s="155">
        <f t="shared" si="43"/>
        <v>5.4373391930453083</v>
      </c>
      <c r="AM63" s="155">
        <f t="shared" si="44"/>
        <v>-4.2585982154573934</v>
      </c>
      <c r="AN63" s="155">
        <f t="shared" si="45"/>
        <v>-9.2585982154573934</v>
      </c>
      <c r="AO63" s="155">
        <f t="shared" si="46"/>
        <v>0.74140178454260663</v>
      </c>
      <c r="AP63" s="155">
        <f t="shared" si="47"/>
        <v>-16.002589409694963</v>
      </c>
      <c r="AQ63" s="155">
        <f t="shared" si="48"/>
        <v>7.4853929787801778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5" customFormat="1" x14ac:dyDescent="0.25">
      <c r="A64" s="37"/>
      <c r="B64" s="49"/>
      <c r="D64" s="37"/>
      <c r="E64" s="37"/>
      <c r="F64" s="133"/>
      <c r="G64" s="42"/>
      <c r="K64" s="47"/>
      <c r="L64" s="47"/>
      <c r="M64" s="47"/>
      <c r="N64" s="47"/>
      <c r="O64" s="47"/>
      <c r="P64" s="47"/>
      <c r="Q64" s="38"/>
      <c r="R64" s="38"/>
      <c r="S64" s="38"/>
      <c r="T64" s="38"/>
      <c r="U64" s="38"/>
      <c r="V64" s="38"/>
      <c r="W64" s="174"/>
      <c r="X64" s="156"/>
      <c r="Y64" s="156"/>
      <c r="Z64" s="156"/>
      <c r="AA64" s="155"/>
      <c r="AB64" s="155"/>
      <c r="AC64" s="156"/>
      <c r="AD64" s="156"/>
      <c r="AE64" s="156"/>
      <c r="AF64" s="155"/>
      <c r="AG64" s="155"/>
      <c r="AH64" s="156"/>
      <c r="AI64" s="156"/>
      <c r="AJ64" s="156"/>
      <c r="AK64" s="155"/>
      <c r="AL64" s="155"/>
      <c r="AM64" s="156"/>
      <c r="AN64" s="156"/>
      <c r="AO64" s="156"/>
      <c r="AP64" s="155"/>
      <c r="AQ64" s="155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5" customFormat="1" x14ac:dyDescent="0.25">
      <c r="A65" s="37"/>
      <c r="B65" s="49"/>
      <c r="D65" s="37"/>
      <c r="E65" s="37"/>
      <c r="F65" s="133"/>
      <c r="G65" s="42"/>
      <c r="K65" s="47"/>
      <c r="L65" s="47"/>
      <c r="M65" s="47"/>
      <c r="N65" s="47"/>
      <c r="O65" s="47"/>
      <c r="P65" s="47"/>
      <c r="Q65" s="38"/>
      <c r="R65" s="38"/>
      <c r="S65" s="38"/>
      <c r="T65" s="38"/>
      <c r="U65" s="38"/>
      <c r="V65" s="38"/>
      <c r="W65" s="174"/>
      <c r="X65" s="156"/>
      <c r="Y65" s="156"/>
      <c r="Z65" s="156"/>
      <c r="AA65" s="155"/>
      <c r="AB65" s="155"/>
      <c r="AC65" s="156"/>
      <c r="AD65" s="156"/>
      <c r="AE65" s="156"/>
      <c r="AF65" s="155"/>
      <c r="AG65" s="155"/>
      <c r="AH65" s="156"/>
      <c r="AI65" s="156"/>
      <c r="AJ65" s="156"/>
      <c r="AK65" s="155"/>
      <c r="AL65" s="155"/>
      <c r="AM65" s="156"/>
      <c r="AN65" s="156"/>
      <c r="AO65" s="156"/>
      <c r="AP65" s="155"/>
      <c r="AQ65" s="155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5" customFormat="1" ht="13.8" thickBot="1" x14ac:dyDescent="0.3">
      <c r="B66" s="65"/>
      <c r="D66" s="37"/>
      <c r="E66" s="37"/>
      <c r="F66" s="133"/>
      <c r="G66" s="42"/>
      <c r="K66" s="47"/>
      <c r="L66" s="47"/>
      <c r="M66" s="47"/>
      <c r="N66" s="47"/>
      <c r="O66" s="47"/>
      <c r="P66" s="47"/>
      <c r="Q66" s="38"/>
      <c r="R66" s="38"/>
      <c r="S66" s="38"/>
      <c r="T66" s="38"/>
      <c r="U66" s="38"/>
      <c r="V66" s="38"/>
      <c r="W66" s="174"/>
      <c r="X66" s="156"/>
      <c r="Y66" s="156"/>
      <c r="Z66" s="156"/>
      <c r="AA66" s="155"/>
      <c r="AB66" s="155"/>
      <c r="AC66" s="156"/>
      <c r="AD66" s="156"/>
      <c r="AE66" s="156"/>
      <c r="AF66" s="155"/>
      <c r="AG66" s="155"/>
      <c r="AH66" s="156"/>
      <c r="AI66" s="156"/>
      <c r="AJ66" s="156"/>
      <c r="AK66" s="155"/>
      <c r="AL66" s="155"/>
      <c r="AM66" s="156"/>
      <c r="AN66" s="156"/>
      <c r="AO66" s="156"/>
      <c r="AP66" s="155"/>
      <c r="AQ66" s="155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5" customFormat="1" x14ac:dyDescent="0.25">
      <c r="B67" s="65"/>
      <c r="D67" s="37"/>
      <c r="E67" s="37"/>
      <c r="F67" s="133"/>
      <c r="G67" s="42"/>
      <c r="K67" s="47"/>
      <c r="L67" s="47"/>
      <c r="M67" s="47"/>
      <c r="N67" s="47"/>
      <c r="O67" s="47"/>
      <c r="P67" s="76"/>
      <c r="Q67" s="68"/>
      <c r="R67" s="68"/>
      <c r="S67" s="68"/>
      <c r="T67" s="68"/>
      <c r="U67" s="68"/>
      <c r="V67" s="77"/>
      <c r="W67" s="174"/>
      <c r="X67" s="156"/>
      <c r="Y67" s="156"/>
      <c r="Z67" s="156"/>
      <c r="AA67" s="155"/>
      <c r="AB67" s="155"/>
      <c r="AC67" s="156"/>
      <c r="AD67" s="156"/>
      <c r="AE67" s="156"/>
      <c r="AF67" s="155"/>
      <c r="AG67" s="155"/>
      <c r="AH67" s="156"/>
      <c r="AI67" s="156"/>
      <c r="AJ67" s="156"/>
      <c r="AK67" s="155"/>
      <c r="AL67" s="155"/>
      <c r="AM67" s="156"/>
      <c r="AN67" s="156"/>
      <c r="AO67" s="156"/>
      <c r="AP67" s="155"/>
      <c r="AQ67" s="155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5" customFormat="1" x14ac:dyDescent="0.25">
      <c r="B68" s="65"/>
      <c r="D68" s="37"/>
      <c r="E68" s="37"/>
      <c r="F68" s="133"/>
      <c r="G68" s="42"/>
      <c r="K68" s="47"/>
      <c r="L68" s="47"/>
      <c r="M68" s="47"/>
      <c r="N68" s="47"/>
      <c r="O68" s="47"/>
      <c r="P68" s="78" t="s">
        <v>85</v>
      </c>
      <c r="Q68" s="38"/>
      <c r="R68" s="38">
        <f>MEDIAN(R4:R63)</f>
        <v>-3.8845386150775236</v>
      </c>
      <c r="S68" s="38"/>
      <c r="T68" s="38">
        <f>MEDIAN(T4:T63)</f>
        <v>-0.72765072765073402</v>
      </c>
      <c r="U68" s="38">
        <f>MEDIAN(U4:U63)</f>
        <v>-4.1789287816362544</v>
      </c>
      <c r="V68" s="79">
        <f>MEDIAN(V4:V63)</f>
        <v>-4.2585982154573934</v>
      </c>
      <c r="W68" s="174"/>
      <c r="X68" s="156"/>
      <c r="Y68" s="156"/>
      <c r="Z68" s="156"/>
      <c r="AA68" s="155"/>
      <c r="AB68" s="155"/>
      <c r="AC68" s="156"/>
      <c r="AD68" s="156"/>
      <c r="AE68" s="156"/>
      <c r="AF68" s="155"/>
      <c r="AG68" s="155"/>
      <c r="AH68" s="156"/>
      <c r="AI68" s="156"/>
      <c r="AJ68" s="156"/>
      <c r="AK68" s="155"/>
      <c r="AL68" s="155"/>
      <c r="AM68" s="156"/>
      <c r="AN68" s="156"/>
      <c r="AO68" s="156"/>
      <c r="AP68" s="155"/>
      <c r="AQ68" s="155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5" customFormat="1" x14ac:dyDescent="0.25">
      <c r="B69" s="65"/>
      <c r="D69" s="37"/>
      <c r="E69" s="37"/>
      <c r="F69" s="133"/>
      <c r="G69" s="42"/>
      <c r="K69" s="47"/>
      <c r="L69" s="47"/>
      <c r="M69" s="47"/>
      <c r="N69" s="47"/>
      <c r="O69" s="47"/>
      <c r="P69" s="78" t="s">
        <v>86</v>
      </c>
      <c r="Q69" s="38"/>
      <c r="R69" s="38">
        <f>PERCENTILE(R4:R63,0.25)</f>
        <v>-5.4002071992905414</v>
      </c>
      <c r="S69" s="38"/>
      <c r="T69" s="38">
        <f>PERCENTILE(T4:T63,0.25)</f>
        <v>-4.787056004070104</v>
      </c>
      <c r="U69" s="38">
        <f>PERCENTILE(U4:U63,0.25)</f>
        <v>-6.4857349914540805</v>
      </c>
      <c r="V69" s="79">
        <f>PERCENTILE(V4:V63,0.25)</f>
        <v>-7.5037258156407498</v>
      </c>
      <c r="W69" s="174"/>
      <c r="X69" s="156"/>
      <c r="Y69" s="156"/>
      <c r="Z69" s="156"/>
      <c r="AA69" s="155"/>
      <c r="AB69" s="155"/>
      <c r="AC69" s="156"/>
      <c r="AD69" s="156"/>
      <c r="AE69" s="156"/>
      <c r="AF69" s="155"/>
      <c r="AG69" s="155"/>
      <c r="AH69" s="156"/>
      <c r="AI69" s="156"/>
      <c r="AJ69" s="156"/>
      <c r="AK69" s="155"/>
      <c r="AL69" s="155"/>
      <c r="AM69" s="156"/>
      <c r="AN69" s="156"/>
      <c r="AO69" s="156"/>
      <c r="AP69" s="155"/>
      <c r="AQ69" s="155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5" customFormat="1" x14ac:dyDescent="0.25">
      <c r="B70" s="65"/>
      <c r="D70" s="37"/>
      <c r="E70" s="37"/>
      <c r="F70" s="133"/>
      <c r="G70" s="42"/>
      <c r="K70" s="47"/>
      <c r="L70" s="47"/>
      <c r="M70" s="47"/>
      <c r="N70" s="47"/>
      <c r="O70" s="47"/>
      <c r="P70" s="78" t="s">
        <v>87</v>
      </c>
      <c r="Q70" s="38"/>
      <c r="R70" s="38">
        <f>PERCENTILE(R4:R63,0.75)</f>
        <v>-1.8509351435327672</v>
      </c>
      <c r="S70" s="38"/>
      <c r="T70" s="38">
        <f>PERCENTILE(T4:T63,0.75)</f>
        <v>2.3685452828818367</v>
      </c>
      <c r="U70" s="38">
        <f>PERCENTILE(U4:U63,0.75)</f>
        <v>-2.1616198255056043</v>
      </c>
      <c r="V70" s="79">
        <f>PERCENTILE(V4:V63,0.75)</f>
        <v>-2.2228444419652549</v>
      </c>
      <c r="W70" s="174"/>
      <c r="X70" s="156"/>
      <c r="Y70" s="156"/>
      <c r="Z70" s="156"/>
      <c r="AA70" s="155"/>
      <c r="AB70" s="155"/>
      <c r="AC70" s="156"/>
      <c r="AD70" s="156"/>
      <c r="AE70" s="156"/>
      <c r="AF70" s="155"/>
      <c r="AG70" s="155"/>
      <c r="AH70" s="156"/>
      <c r="AI70" s="156"/>
      <c r="AJ70" s="156"/>
      <c r="AK70" s="155"/>
      <c r="AL70" s="155"/>
      <c r="AM70" s="156"/>
      <c r="AN70" s="156"/>
      <c r="AO70" s="156"/>
      <c r="AP70" s="155"/>
      <c r="AQ70" s="155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x14ac:dyDescent="0.25">
      <c r="P71" s="78" t="s">
        <v>88</v>
      </c>
      <c r="Q71" s="38"/>
      <c r="R71" s="38">
        <f>(R70-R69)/1.349</f>
        <v>2.631039329694421</v>
      </c>
      <c r="S71" s="38"/>
      <c r="T71" s="38">
        <f t="shared" ref="T71:V71" si="53">(T70-T69)/1.349</f>
        <v>5.3043745640859452</v>
      </c>
      <c r="U71" s="38">
        <f t="shared" si="53"/>
        <v>3.2054226582271879</v>
      </c>
      <c r="V71" s="79">
        <f t="shared" si="53"/>
        <v>3.9146637314125239</v>
      </c>
      <c r="AR71" s="83"/>
    </row>
    <row r="72" spans="1:130" ht="13.8" thickBot="1" x14ac:dyDescent="0.3">
      <c r="P72" s="80"/>
      <c r="Q72" s="69"/>
      <c r="R72" s="69"/>
      <c r="S72" s="69"/>
      <c r="T72" s="69"/>
      <c r="U72" s="69"/>
      <c r="V72" s="81"/>
      <c r="AR72" s="83"/>
    </row>
    <row r="73" spans="1:130" x14ac:dyDescent="0.25">
      <c r="Q73" s="38"/>
      <c r="R73" s="38"/>
      <c r="S73" s="38"/>
      <c r="T73" s="38"/>
      <c r="U73" s="38"/>
      <c r="V73" s="38"/>
    </row>
    <row r="74" spans="1:130" x14ac:dyDescent="0.25">
      <c r="O74" s="203" t="s">
        <v>110</v>
      </c>
      <c r="P74" s="157" t="s">
        <v>108</v>
      </c>
      <c r="Q74" s="158"/>
      <c r="R74" s="158">
        <f>MAX(R4:R63)</f>
        <v>15.166385523692677</v>
      </c>
      <c r="S74" s="158"/>
      <c r="T74" s="158">
        <f>MAX(T4:T63)</f>
        <v>9.3668236525379385</v>
      </c>
      <c r="U74" s="158">
        <f>MAX(U4:U63)</f>
        <v>11.519753232886458</v>
      </c>
      <c r="V74" s="158">
        <f>MAX(V4:V63)</f>
        <v>11.533836128999509</v>
      </c>
    </row>
    <row r="75" spans="1:130" x14ac:dyDescent="0.25">
      <c r="O75" s="203"/>
      <c r="P75" s="157" t="s">
        <v>109</v>
      </c>
      <c r="Q75" s="158"/>
      <c r="R75" s="158">
        <f>MIN(R4:R63)</f>
        <v>-11.199877093255491</v>
      </c>
      <c r="S75" s="158"/>
      <c r="T75" s="158">
        <f>MIN(T4:T63)</f>
        <v>-72.378516624040927</v>
      </c>
      <c r="U75" s="158">
        <f>MIN(U4:U63)</f>
        <v>-19.885890883157014</v>
      </c>
      <c r="V75" s="158">
        <f>MIN(V4:V63)</f>
        <v>-19.920894640117616</v>
      </c>
    </row>
    <row r="76" spans="1:130" x14ac:dyDescent="0.25">
      <c r="Q76" s="38"/>
      <c r="R76" s="38"/>
      <c r="S76" s="38"/>
      <c r="T76" s="38"/>
      <c r="U76" s="38"/>
      <c r="V76" s="38"/>
    </row>
    <row r="77" spans="1:130" x14ac:dyDescent="0.25">
      <c r="Q77" s="38"/>
      <c r="R77" s="38"/>
      <c r="S77" s="38"/>
      <c r="T77" s="38"/>
      <c r="U77" s="38"/>
      <c r="V77" s="38"/>
    </row>
    <row r="78" spans="1:130" x14ac:dyDescent="0.25">
      <c r="Q78" s="38"/>
      <c r="R78" s="38"/>
      <c r="S78" s="38"/>
      <c r="T78" s="38"/>
      <c r="U78" s="38"/>
      <c r="V78" s="38"/>
    </row>
    <row r="79" spans="1:130" x14ac:dyDescent="0.25">
      <c r="Q79" s="38"/>
      <c r="R79" s="38"/>
      <c r="S79" s="38"/>
      <c r="T79" s="38"/>
      <c r="U79" s="38"/>
      <c r="V79" s="38"/>
    </row>
    <row r="80" spans="1:130" x14ac:dyDescent="0.25">
      <c r="Q80" s="38"/>
      <c r="R80" s="38"/>
      <c r="S80" s="38"/>
      <c r="T80" s="38"/>
      <c r="U80" s="38"/>
      <c r="V80" s="38"/>
    </row>
  </sheetData>
  <mergeCells count="5">
    <mergeCell ref="O74:O75"/>
    <mergeCell ref="AM2:AQ2"/>
    <mergeCell ref="X2:AB2"/>
    <mergeCell ref="AC2:AG2"/>
    <mergeCell ref="AH2:A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</sheetPr>
  <dimension ref="A1:DZ80"/>
  <sheetViews>
    <sheetView workbookViewId="0">
      <pane ySplit="3" topLeftCell="A4" activePane="bottomLeft" state="frozen"/>
      <selection activeCell="D12" sqref="D12"/>
      <selection pane="bottomLeft" activeCell="AU1" sqref="AU1"/>
    </sheetView>
  </sheetViews>
  <sheetFormatPr defaultColWidth="9.109375" defaultRowHeight="13.2" x14ac:dyDescent="0.25"/>
  <cols>
    <col min="1" max="1" width="7.88671875" style="1" bestFit="1" customWidth="1"/>
    <col min="2" max="2" width="11.44140625" style="66" bestFit="1" customWidth="1"/>
    <col min="3" max="3" width="17.5546875" style="1" bestFit="1" customWidth="1"/>
    <col min="4" max="4" width="10.44140625" style="39" bestFit="1" customWidth="1"/>
    <col min="5" max="5" width="12.5546875" style="39" bestFit="1" customWidth="1"/>
    <col min="6" max="6" width="14" style="134" bestFit="1" customWidth="1"/>
    <col min="7" max="7" width="12" style="41" customWidth="1"/>
    <col min="8" max="8" width="12" style="1" customWidth="1"/>
    <col min="9" max="9" width="9.6640625" style="1" customWidth="1"/>
    <col min="10" max="10" width="16.109375" style="1" customWidth="1"/>
    <col min="11" max="11" width="12.5546875" style="48" bestFit="1" customWidth="1"/>
    <col min="12" max="12" width="14" style="48" bestFit="1" customWidth="1"/>
    <col min="13" max="13" width="10" style="48" bestFit="1" customWidth="1"/>
    <col min="14" max="15" width="10.33203125" style="48" bestFit="1" customWidth="1"/>
    <col min="16" max="16" width="18.88671875" style="48" customWidth="1"/>
    <col min="17" max="17" width="13.44140625" style="2" bestFit="1" customWidth="1"/>
    <col min="18" max="18" width="12.5546875" style="1" customWidth="1"/>
    <col min="19" max="19" width="13.33203125" style="2" bestFit="1" customWidth="1"/>
    <col min="20" max="20" width="13.33203125" style="2" customWidth="1"/>
    <col min="21" max="21" width="12.5546875" style="1" customWidth="1"/>
    <col min="22" max="22" width="13.88671875" style="2" customWidth="1"/>
    <col min="23" max="23" width="25.5546875" style="174" customWidth="1"/>
    <col min="24" max="24" width="7.6640625" style="156" bestFit="1" customWidth="1"/>
    <col min="25" max="25" width="8.44140625" style="156" bestFit="1" customWidth="1"/>
    <col min="26" max="26" width="9" style="156" bestFit="1" customWidth="1"/>
    <col min="27" max="27" width="10.6640625" style="155" customWidth="1"/>
    <col min="28" max="28" width="11.33203125" style="155" bestFit="1" customWidth="1"/>
    <col min="29" max="29" width="7.6640625" style="156" bestFit="1" customWidth="1"/>
    <col min="30" max="30" width="8.44140625" style="156" bestFit="1" customWidth="1"/>
    <col min="31" max="31" width="9" style="156" bestFit="1" customWidth="1"/>
    <col min="32" max="32" width="10.6640625" style="155" customWidth="1"/>
    <col min="33" max="33" width="11.33203125" style="155" bestFit="1" customWidth="1"/>
    <col min="34" max="34" width="7.6640625" style="156" bestFit="1" customWidth="1"/>
    <col min="35" max="35" width="8.44140625" style="156" bestFit="1" customWidth="1"/>
    <col min="36" max="36" width="9" style="156" bestFit="1" customWidth="1"/>
    <col min="37" max="37" width="10.6640625" style="155" customWidth="1"/>
    <col min="38" max="38" width="11.33203125" style="155" bestFit="1" customWidth="1"/>
    <col min="39" max="39" width="7.6640625" style="156" bestFit="1" customWidth="1"/>
    <col min="40" max="40" width="8.44140625" style="156" bestFit="1" customWidth="1"/>
    <col min="41" max="41" width="9" style="156" bestFit="1" customWidth="1"/>
    <col min="42" max="42" width="10.6640625" style="155" customWidth="1"/>
    <col min="43" max="43" width="11.33203125" style="155" bestFit="1" customWidth="1"/>
    <col min="44" max="45" width="9.109375" style="82"/>
    <col min="46" max="91" width="9.109375" style="43"/>
    <col min="92" max="130" width="9.109375" style="67"/>
    <col min="131" max="16384" width="9.109375" style="1"/>
  </cols>
  <sheetData>
    <row r="1" spans="1:130" s="3" customFormat="1" x14ac:dyDescent="0.25">
      <c r="A1" s="44"/>
      <c r="B1" s="63"/>
      <c r="C1" s="44"/>
      <c r="D1" s="44"/>
      <c r="E1" s="84" t="s">
        <v>4</v>
      </c>
      <c r="F1" s="130" t="s">
        <v>4</v>
      </c>
      <c r="G1" s="85" t="s">
        <v>4</v>
      </c>
      <c r="H1" s="84" t="s">
        <v>4</v>
      </c>
      <c r="I1" s="84" t="s">
        <v>4</v>
      </c>
      <c r="J1" s="84" t="s">
        <v>2</v>
      </c>
      <c r="K1" s="86" t="s">
        <v>0</v>
      </c>
      <c r="L1" s="86" t="s">
        <v>0</v>
      </c>
      <c r="M1" s="86" t="s">
        <v>0</v>
      </c>
      <c r="N1" s="86" t="s">
        <v>0</v>
      </c>
      <c r="O1" s="86" t="s">
        <v>0</v>
      </c>
      <c r="P1" s="86" t="s">
        <v>1</v>
      </c>
      <c r="Q1" s="87" t="s">
        <v>6</v>
      </c>
      <c r="R1" s="84" t="s">
        <v>6</v>
      </c>
      <c r="S1" s="87" t="s">
        <v>10</v>
      </c>
      <c r="T1" s="87" t="s">
        <v>10</v>
      </c>
      <c r="U1" s="84" t="s">
        <v>5</v>
      </c>
      <c r="V1" s="87" t="s">
        <v>5</v>
      </c>
      <c r="W1" s="173"/>
      <c r="X1" s="153"/>
      <c r="Y1" s="153"/>
      <c r="Z1" s="153"/>
      <c r="AA1" s="154"/>
      <c r="AB1" s="154"/>
      <c r="AC1" s="153"/>
      <c r="AD1" s="153"/>
      <c r="AE1" s="153"/>
      <c r="AF1" s="154"/>
      <c r="AG1" s="154"/>
      <c r="AH1" s="153"/>
      <c r="AI1" s="153"/>
      <c r="AJ1" s="153"/>
      <c r="AK1" s="154"/>
      <c r="AL1" s="154"/>
      <c r="AM1" s="153"/>
      <c r="AN1" s="153"/>
      <c r="AO1" s="153"/>
      <c r="AP1" s="154"/>
      <c r="AQ1" s="15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</row>
    <row r="2" spans="1:130" s="3" customFormat="1" x14ac:dyDescent="0.25">
      <c r="A2" s="44" t="s">
        <v>7</v>
      </c>
      <c r="B2" s="63" t="s">
        <v>84</v>
      </c>
      <c r="C2" s="44" t="s">
        <v>152</v>
      </c>
      <c r="D2" s="44" t="s">
        <v>65</v>
      </c>
      <c r="E2" s="84" t="s">
        <v>70</v>
      </c>
      <c r="F2" s="130" t="s">
        <v>8</v>
      </c>
      <c r="G2" s="85" t="s">
        <v>6</v>
      </c>
      <c r="H2" s="84" t="s">
        <v>10</v>
      </c>
      <c r="I2" s="84" t="s">
        <v>5</v>
      </c>
      <c r="J2" s="84" t="s">
        <v>3</v>
      </c>
      <c r="K2" s="86" t="s">
        <v>70</v>
      </c>
      <c r="L2" s="86" t="s">
        <v>8</v>
      </c>
      <c r="M2" s="86" t="s">
        <v>6</v>
      </c>
      <c r="N2" s="86" t="s">
        <v>10</v>
      </c>
      <c r="O2" s="86" t="s">
        <v>11</v>
      </c>
      <c r="P2" s="86" t="s">
        <v>9</v>
      </c>
      <c r="Q2" s="84" t="s">
        <v>74</v>
      </c>
      <c r="R2" s="84" t="s">
        <v>13</v>
      </c>
      <c r="S2" s="84" t="s">
        <v>75</v>
      </c>
      <c r="T2" s="84" t="s">
        <v>13</v>
      </c>
      <c r="U2" s="84" t="s">
        <v>13</v>
      </c>
      <c r="V2" s="87" t="s">
        <v>3</v>
      </c>
      <c r="W2" s="173"/>
      <c r="X2" s="204" t="s">
        <v>102</v>
      </c>
      <c r="Y2" s="204"/>
      <c r="Z2" s="204"/>
      <c r="AA2" s="204"/>
      <c r="AB2" s="204"/>
      <c r="AC2" s="204" t="s">
        <v>103</v>
      </c>
      <c r="AD2" s="204"/>
      <c r="AE2" s="204"/>
      <c r="AF2" s="204"/>
      <c r="AG2" s="204"/>
      <c r="AH2" s="204" t="s">
        <v>104</v>
      </c>
      <c r="AI2" s="204"/>
      <c r="AJ2" s="204"/>
      <c r="AK2" s="204"/>
      <c r="AL2" s="204"/>
      <c r="AM2" s="204" t="s">
        <v>93</v>
      </c>
      <c r="AN2" s="204"/>
      <c r="AO2" s="204"/>
      <c r="AP2" s="204"/>
      <c r="AQ2" s="20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</row>
    <row r="3" spans="1:130" s="3" customFormat="1" x14ac:dyDescent="0.25">
      <c r="A3" s="44"/>
      <c r="B3" s="63"/>
      <c r="C3" s="44" t="s">
        <v>39</v>
      </c>
      <c r="D3" s="44"/>
      <c r="E3" s="84" t="s">
        <v>71</v>
      </c>
      <c r="F3" s="130" t="s">
        <v>69</v>
      </c>
      <c r="G3" s="85" t="s">
        <v>61</v>
      </c>
      <c r="H3" s="84" t="s">
        <v>61</v>
      </c>
      <c r="I3" s="84" t="s">
        <v>61</v>
      </c>
      <c r="J3" s="84" t="s">
        <v>14</v>
      </c>
      <c r="K3" s="86" t="s">
        <v>71</v>
      </c>
      <c r="L3" s="86" t="s">
        <v>69</v>
      </c>
      <c r="M3" s="86" t="s">
        <v>61</v>
      </c>
      <c r="N3" s="86" t="s">
        <v>61</v>
      </c>
      <c r="O3" s="86" t="s">
        <v>61</v>
      </c>
      <c r="P3" s="86" t="s">
        <v>14</v>
      </c>
      <c r="Q3" s="87" t="s">
        <v>73</v>
      </c>
      <c r="R3" s="84" t="s">
        <v>72</v>
      </c>
      <c r="S3" s="87" t="s">
        <v>73</v>
      </c>
      <c r="T3" s="84" t="s">
        <v>72</v>
      </c>
      <c r="U3" s="84" t="s">
        <v>72</v>
      </c>
      <c r="V3" s="84" t="s">
        <v>72</v>
      </c>
      <c r="W3" s="173" t="s">
        <v>149</v>
      </c>
      <c r="X3" s="153" t="s">
        <v>26</v>
      </c>
      <c r="Y3" s="153" t="s">
        <v>91</v>
      </c>
      <c r="Z3" s="153" t="s">
        <v>92</v>
      </c>
      <c r="AA3" s="154" t="s">
        <v>89</v>
      </c>
      <c r="AB3" s="154" t="s">
        <v>90</v>
      </c>
      <c r="AC3" s="153" t="s">
        <v>26</v>
      </c>
      <c r="AD3" s="153" t="s">
        <v>91</v>
      </c>
      <c r="AE3" s="153" t="s">
        <v>92</v>
      </c>
      <c r="AF3" s="154" t="s">
        <v>89</v>
      </c>
      <c r="AG3" s="154" t="s">
        <v>90</v>
      </c>
      <c r="AH3" s="153" t="s">
        <v>26</v>
      </c>
      <c r="AI3" s="153" t="s">
        <v>91</v>
      </c>
      <c r="AJ3" s="153" t="s">
        <v>92</v>
      </c>
      <c r="AK3" s="154" t="s">
        <v>89</v>
      </c>
      <c r="AL3" s="154" t="s">
        <v>90</v>
      </c>
      <c r="AM3" s="153" t="s">
        <v>26</v>
      </c>
      <c r="AN3" s="153" t="s">
        <v>91</v>
      </c>
      <c r="AO3" s="153" t="s">
        <v>92</v>
      </c>
      <c r="AP3" s="154" t="s">
        <v>89</v>
      </c>
      <c r="AQ3" s="154" t="s">
        <v>90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</row>
    <row r="4" spans="1:130" s="5" customFormat="1" x14ac:dyDescent="0.25">
      <c r="A4" s="36" t="s">
        <v>40</v>
      </c>
      <c r="B4" s="49" t="s">
        <v>161</v>
      </c>
      <c r="C4" s="36" t="s">
        <v>154</v>
      </c>
      <c r="D4" s="40" t="s">
        <v>105</v>
      </c>
      <c r="E4" s="131">
        <v>447.49960999999996</v>
      </c>
      <c r="F4" s="131">
        <f>E4+G4+H4</f>
        <v>447.99999999999994</v>
      </c>
      <c r="G4" s="188">
        <v>0.40035999999999999</v>
      </c>
      <c r="H4" s="188">
        <v>0.10002999999999999</v>
      </c>
      <c r="I4" s="182">
        <f>G4+H4</f>
        <v>0.50039</v>
      </c>
      <c r="J4" s="38">
        <f>(1.6061/(1.6061-(I4/F4)))*(I4/F4)*1000000</f>
        <v>1117.7192680368887</v>
      </c>
      <c r="K4" s="89"/>
      <c r="L4" s="91">
        <v>447.91</v>
      </c>
      <c r="M4" s="92"/>
      <c r="N4" s="92"/>
      <c r="O4" s="92">
        <v>0.4919</v>
      </c>
      <c r="P4" s="91">
        <v>1098.21</v>
      </c>
      <c r="Q4" s="38"/>
      <c r="R4" s="38"/>
      <c r="S4" s="38"/>
      <c r="T4" s="38"/>
      <c r="U4" s="38">
        <f t="shared" ref="U4" si="0">((O4-I4)/I4)*100</f>
        <v>-1.6966765922580382</v>
      </c>
      <c r="V4" s="38">
        <f t="shared" ref="V4" si="1">((P4-J4)/J4)*100</f>
        <v>-1.7454533168381234</v>
      </c>
      <c r="W4" s="172"/>
      <c r="X4" s="155">
        <f t="shared" ref="X4:X32" si="2">$R$68</f>
        <v>-1.9093317338931326</v>
      </c>
      <c r="Y4" s="155">
        <f t="shared" ref="Y4:Y32" si="3">$R$68-5</f>
        <v>-6.9093317338931328</v>
      </c>
      <c r="Z4" s="155">
        <f t="shared" ref="Z4:Z32" si="4">$R$68+5</f>
        <v>3.0906682661068672</v>
      </c>
      <c r="AA4" s="155">
        <f t="shared" ref="AA4:AA32" si="5">($R$68-(3*$R$71))</f>
        <v>-5.0468713013354449</v>
      </c>
      <c r="AB4" s="155">
        <f t="shared" ref="AB4:AB32" si="6">($R$68+(3*$R$71))</f>
        <v>1.2282078335491795</v>
      </c>
      <c r="AC4" s="155">
        <f t="shared" ref="AC4:AC32" si="7">$T$68</f>
        <v>-0.6821829855537721</v>
      </c>
      <c r="AD4" s="155">
        <f t="shared" ref="AD4:AD32" si="8">$T$68-5</f>
        <v>-5.682182985553772</v>
      </c>
      <c r="AE4" s="155">
        <f t="shared" ref="AE4:AE32" si="9">$T$68+5</f>
        <v>4.317817014446228</v>
      </c>
      <c r="AF4" s="155">
        <f t="shared" ref="AF4:AF32" si="10">($T$68-(3*$T$71))</f>
        <v>-8.6385625889791893</v>
      </c>
      <c r="AG4" s="155">
        <f t="shared" ref="AG4:AG32" si="11">($T$68+(3*$T$71))</f>
        <v>7.2741966178716444</v>
      </c>
      <c r="AH4" s="155">
        <f t="shared" ref="AH4:AH32" si="12">$U$68</f>
        <v>-1.8796226796381867</v>
      </c>
      <c r="AI4" s="155">
        <f t="shared" ref="AI4:AI32" si="13">$U$68-5</f>
        <v>-6.879622679638187</v>
      </c>
      <c r="AJ4" s="155">
        <f t="shared" ref="AJ4:AJ32" si="14">$U$68+5</f>
        <v>3.120377320361813</v>
      </c>
      <c r="AK4" s="155">
        <f t="shared" ref="AK4:AK32" si="15">($U$68-(3*$U$71))</f>
        <v>-5.4686690120169308</v>
      </c>
      <c r="AL4" s="155">
        <f t="shared" ref="AL4:AL32" si="16">($U$68+(3*$U$71))</f>
        <v>1.7094236527405571</v>
      </c>
      <c r="AM4" s="155">
        <f t="shared" ref="AM4:AM32" si="17">$V$68</f>
        <v>-1.9384717241940193</v>
      </c>
      <c r="AN4" s="155">
        <f t="shared" ref="AN4:AN32" si="18">$V$68-5</f>
        <v>-6.9384717241940193</v>
      </c>
      <c r="AO4" s="155">
        <f t="shared" ref="AO4:AO32" si="19">$V$68+5</f>
        <v>3.0615282758059807</v>
      </c>
      <c r="AP4" s="155">
        <f t="shared" ref="AP4:AP32" si="20">($V$68-(3*$V$71))</f>
        <v>-5.4142017120472445</v>
      </c>
      <c r="AQ4" s="155">
        <f t="shared" ref="AQ4:AQ32" si="21">($V$68+(3*$V$71))</f>
        <v>1.5372582636592056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</row>
    <row r="5" spans="1:130" s="5" customFormat="1" x14ac:dyDescent="0.25">
      <c r="A5" s="36" t="s">
        <v>40</v>
      </c>
      <c r="B5" s="49" t="s">
        <v>161</v>
      </c>
      <c r="C5" s="36" t="s">
        <v>154</v>
      </c>
      <c r="D5" s="40" t="s">
        <v>106</v>
      </c>
      <c r="E5" s="131">
        <v>447.39970999999997</v>
      </c>
      <c r="F5" s="131">
        <f t="shared" ref="F5:F53" si="22">E5+G5+H5</f>
        <v>447.9</v>
      </c>
      <c r="G5" s="188">
        <v>0.40021000000000001</v>
      </c>
      <c r="H5" s="188">
        <v>0.10008</v>
      </c>
      <c r="I5" s="182">
        <f t="shared" ref="I5:I54" si="23">G5+H5</f>
        <v>0.50029000000000001</v>
      </c>
      <c r="J5" s="38">
        <f t="shared" ref="J5:J54" si="24">(1.6061/(1.6061-(I5/F5)))*(I5/F5)*1000000</f>
        <v>1117.7454133344202</v>
      </c>
      <c r="K5" s="89"/>
      <c r="L5" s="91">
        <v>447.73</v>
      </c>
      <c r="M5" s="92">
        <v>0.38900000000000001</v>
      </c>
      <c r="N5" s="92">
        <v>9.9500000000000005E-2</v>
      </c>
      <c r="O5" s="92">
        <v>0.48849999999999999</v>
      </c>
      <c r="P5" s="91">
        <v>1091.06</v>
      </c>
      <c r="Q5" s="38">
        <f t="shared" ref="Q5:Q63" si="25">IF(M5="","",(M5/O5)*100)</f>
        <v>79.631525076765612</v>
      </c>
      <c r="R5" s="38">
        <f t="shared" ref="R5:R63" si="26">IF(M5="","",((M5-G5)/G5)*100)</f>
        <v>-2.8010294595337442</v>
      </c>
      <c r="S5" s="38">
        <f t="shared" ref="S5:S63" si="27">IF(N5="","",(N5/O5)*100)</f>
        <v>20.368474923234391</v>
      </c>
      <c r="T5" s="38">
        <f t="shared" ref="T5:T63" si="28">IF(N5="","",((N5-H5)/H5)*100)</f>
        <v>-0.57953637090327448</v>
      </c>
      <c r="U5" s="38">
        <f t="shared" ref="U5:U63" si="29">((O5-I5)/I5)*100</f>
        <v>-2.3566331527713968</v>
      </c>
      <c r="V5" s="38">
        <f t="shared" ref="V5:V63" si="30">((P5-J5)/J5)*100</f>
        <v>-2.3874321483291263</v>
      </c>
      <c r="W5" s="172"/>
      <c r="X5" s="155">
        <f t="shared" si="2"/>
        <v>-1.9093317338931326</v>
      </c>
      <c r="Y5" s="155">
        <f t="shared" si="3"/>
        <v>-6.9093317338931328</v>
      </c>
      <c r="Z5" s="155">
        <f t="shared" si="4"/>
        <v>3.0906682661068672</v>
      </c>
      <c r="AA5" s="155">
        <f t="shared" si="5"/>
        <v>-5.0468713013354449</v>
      </c>
      <c r="AB5" s="155">
        <f t="shared" si="6"/>
        <v>1.2282078335491795</v>
      </c>
      <c r="AC5" s="155">
        <f t="shared" si="7"/>
        <v>-0.6821829855537721</v>
      </c>
      <c r="AD5" s="155">
        <f t="shared" si="8"/>
        <v>-5.682182985553772</v>
      </c>
      <c r="AE5" s="155">
        <f t="shared" si="9"/>
        <v>4.317817014446228</v>
      </c>
      <c r="AF5" s="155">
        <f t="shared" si="10"/>
        <v>-8.6385625889791893</v>
      </c>
      <c r="AG5" s="155">
        <f t="shared" si="11"/>
        <v>7.2741966178716444</v>
      </c>
      <c r="AH5" s="155">
        <f t="shared" si="12"/>
        <v>-1.8796226796381867</v>
      </c>
      <c r="AI5" s="155">
        <f t="shared" si="13"/>
        <v>-6.879622679638187</v>
      </c>
      <c r="AJ5" s="155">
        <f t="shared" si="14"/>
        <v>3.120377320361813</v>
      </c>
      <c r="AK5" s="155">
        <f t="shared" si="15"/>
        <v>-5.4686690120169308</v>
      </c>
      <c r="AL5" s="155">
        <f t="shared" si="16"/>
        <v>1.7094236527405571</v>
      </c>
      <c r="AM5" s="155">
        <f t="shared" si="17"/>
        <v>-1.9384717241940193</v>
      </c>
      <c r="AN5" s="155">
        <f t="shared" si="18"/>
        <v>-6.9384717241940193</v>
      </c>
      <c r="AO5" s="155">
        <f t="shared" si="19"/>
        <v>3.0615282758059807</v>
      </c>
      <c r="AP5" s="155">
        <f t="shared" si="20"/>
        <v>-5.4142017120472445</v>
      </c>
      <c r="AQ5" s="155">
        <f t="shared" si="21"/>
        <v>1.5372582636592056</v>
      </c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</row>
    <row r="6" spans="1:130" s="5" customFormat="1" x14ac:dyDescent="0.25">
      <c r="A6" s="36" t="s">
        <v>40</v>
      </c>
      <c r="B6" s="49" t="s">
        <v>161</v>
      </c>
      <c r="C6" s="36" t="s">
        <v>154</v>
      </c>
      <c r="D6" s="40" t="s">
        <v>107</v>
      </c>
      <c r="E6" s="131">
        <v>446.89974999999998</v>
      </c>
      <c r="F6" s="131">
        <f t="shared" si="22"/>
        <v>447.4</v>
      </c>
      <c r="G6" s="188">
        <v>0.40018999999999999</v>
      </c>
      <c r="H6" s="188">
        <v>0.10006</v>
      </c>
      <c r="I6" s="182">
        <f t="shared" si="23"/>
        <v>0.50024999999999997</v>
      </c>
      <c r="J6" s="38">
        <f t="shared" si="24"/>
        <v>1118.905910267189</v>
      </c>
      <c r="K6" s="89"/>
      <c r="L6" s="91">
        <v>447.23</v>
      </c>
      <c r="M6" s="89"/>
      <c r="N6" s="89"/>
      <c r="O6" s="92">
        <v>0.4924</v>
      </c>
      <c r="P6" s="91">
        <v>1101</v>
      </c>
      <c r="Q6" s="38"/>
      <c r="R6" s="38"/>
      <c r="S6" s="38"/>
      <c r="T6" s="38"/>
      <c r="U6" s="38">
        <f t="shared" si="29"/>
        <v>-1.5692153923038417</v>
      </c>
      <c r="V6" s="38">
        <f t="shared" si="30"/>
        <v>-1.6003052716839425</v>
      </c>
      <c r="W6" s="172"/>
      <c r="X6" s="155">
        <f t="shared" si="2"/>
        <v>-1.9093317338931326</v>
      </c>
      <c r="Y6" s="155">
        <f t="shared" si="3"/>
        <v>-6.9093317338931328</v>
      </c>
      <c r="Z6" s="155">
        <f t="shared" si="4"/>
        <v>3.0906682661068672</v>
      </c>
      <c r="AA6" s="155">
        <f t="shared" si="5"/>
        <v>-5.0468713013354449</v>
      </c>
      <c r="AB6" s="155">
        <f t="shared" si="6"/>
        <v>1.2282078335491795</v>
      </c>
      <c r="AC6" s="155">
        <f t="shared" si="7"/>
        <v>-0.6821829855537721</v>
      </c>
      <c r="AD6" s="155">
        <f t="shared" si="8"/>
        <v>-5.682182985553772</v>
      </c>
      <c r="AE6" s="155">
        <f t="shared" si="9"/>
        <v>4.317817014446228</v>
      </c>
      <c r="AF6" s="155">
        <f t="shared" si="10"/>
        <v>-8.6385625889791893</v>
      </c>
      <c r="AG6" s="155">
        <f t="shared" si="11"/>
        <v>7.2741966178716444</v>
      </c>
      <c r="AH6" s="155">
        <f t="shared" si="12"/>
        <v>-1.8796226796381867</v>
      </c>
      <c r="AI6" s="155">
        <f t="shared" si="13"/>
        <v>-6.879622679638187</v>
      </c>
      <c r="AJ6" s="155">
        <f t="shared" si="14"/>
        <v>3.120377320361813</v>
      </c>
      <c r="AK6" s="155">
        <f t="shared" si="15"/>
        <v>-5.4686690120169308</v>
      </c>
      <c r="AL6" s="155">
        <f t="shared" si="16"/>
        <v>1.7094236527405571</v>
      </c>
      <c r="AM6" s="155">
        <f t="shared" si="17"/>
        <v>-1.9384717241940193</v>
      </c>
      <c r="AN6" s="155">
        <f t="shared" si="18"/>
        <v>-6.9384717241940193</v>
      </c>
      <c r="AO6" s="155">
        <f t="shared" si="19"/>
        <v>3.0615282758059807</v>
      </c>
      <c r="AP6" s="155">
        <f t="shared" si="20"/>
        <v>-5.4142017120472445</v>
      </c>
      <c r="AQ6" s="155">
        <f t="shared" si="21"/>
        <v>1.5372582636592056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</row>
    <row r="7" spans="1:130" s="5" customFormat="1" x14ac:dyDescent="0.25">
      <c r="A7" s="36" t="s">
        <v>54</v>
      </c>
      <c r="B7" s="49" t="s">
        <v>94</v>
      </c>
      <c r="C7" s="194" t="s">
        <v>182</v>
      </c>
      <c r="D7" s="40" t="s">
        <v>105</v>
      </c>
      <c r="E7" s="131">
        <v>447.40020999999996</v>
      </c>
      <c r="F7" s="131">
        <f t="shared" si="22"/>
        <v>447.89999999999992</v>
      </c>
      <c r="G7" s="188">
        <v>0.39977000000000001</v>
      </c>
      <c r="H7" s="188">
        <v>0.10002</v>
      </c>
      <c r="I7" s="182">
        <f t="shared" si="23"/>
        <v>0.49979000000000001</v>
      </c>
      <c r="J7" s="38">
        <f t="shared" si="24"/>
        <v>1116.6275391849792</v>
      </c>
      <c r="K7" s="88">
        <v>447.2</v>
      </c>
      <c r="L7" s="88">
        <v>447.7</v>
      </c>
      <c r="M7" s="92">
        <v>0.39329999999999998</v>
      </c>
      <c r="N7" s="92">
        <v>0.10050000000000001</v>
      </c>
      <c r="O7" s="92">
        <v>0.49380000000000002</v>
      </c>
      <c r="P7" s="89">
        <v>1104</v>
      </c>
      <c r="Q7" s="38">
        <f t="shared" si="25"/>
        <v>79.64763061968408</v>
      </c>
      <c r="R7" s="38">
        <f t="shared" si="26"/>
        <v>-1.6184305975936242</v>
      </c>
      <c r="S7" s="38">
        <f t="shared" si="27"/>
        <v>20.352369380315917</v>
      </c>
      <c r="T7" s="38">
        <f t="shared" si="28"/>
        <v>0.47990401919616898</v>
      </c>
      <c r="U7" s="38">
        <f t="shared" si="29"/>
        <v>-1.1985033714159936</v>
      </c>
      <c r="V7" s="38">
        <f t="shared" si="30"/>
        <v>-1.1308640295757006</v>
      </c>
      <c r="W7" s="172"/>
      <c r="X7" s="155">
        <f t="shared" si="2"/>
        <v>-1.9093317338931326</v>
      </c>
      <c r="Y7" s="155">
        <f t="shared" si="3"/>
        <v>-6.9093317338931328</v>
      </c>
      <c r="Z7" s="155">
        <f t="shared" si="4"/>
        <v>3.0906682661068672</v>
      </c>
      <c r="AA7" s="155">
        <f t="shared" si="5"/>
        <v>-5.0468713013354449</v>
      </c>
      <c r="AB7" s="155">
        <f t="shared" si="6"/>
        <v>1.2282078335491795</v>
      </c>
      <c r="AC7" s="155">
        <f t="shared" si="7"/>
        <v>-0.6821829855537721</v>
      </c>
      <c r="AD7" s="155">
        <f t="shared" si="8"/>
        <v>-5.682182985553772</v>
      </c>
      <c r="AE7" s="155">
        <f t="shared" si="9"/>
        <v>4.317817014446228</v>
      </c>
      <c r="AF7" s="155">
        <f t="shared" si="10"/>
        <v>-8.6385625889791893</v>
      </c>
      <c r="AG7" s="155">
        <f t="shared" si="11"/>
        <v>7.2741966178716444</v>
      </c>
      <c r="AH7" s="155">
        <f t="shared" si="12"/>
        <v>-1.8796226796381867</v>
      </c>
      <c r="AI7" s="155">
        <f t="shared" si="13"/>
        <v>-6.879622679638187</v>
      </c>
      <c r="AJ7" s="155">
        <f t="shared" si="14"/>
        <v>3.120377320361813</v>
      </c>
      <c r="AK7" s="155">
        <f t="shared" si="15"/>
        <v>-5.4686690120169308</v>
      </c>
      <c r="AL7" s="155">
        <f t="shared" si="16"/>
        <v>1.7094236527405571</v>
      </c>
      <c r="AM7" s="155">
        <f t="shared" si="17"/>
        <v>-1.9384717241940193</v>
      </c>
      <c r="AN7" s="155">
        <f t="shared" si="18"/>
        <v>-6.9384717241940193</v>
      </c>
      <c r="AO7" s="155">
        <f t="shared" si="19"/>
        <v>3.0615282758059807</v>
      </c>
      <c r="AP7" s="155">
        <f t="shared" si="20"/>
        <v>-5.4142017120472445</v>
      </c>
      <c r="AQ7" s="155">
        <f t="shared" si="21"/>
        <v>1.5372582636592056</v>
      </c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5" customFormat="1" x14ac:dyDescent="0.25">
      <c r="A8" s="36" t="s">
        <v>54</v>
      </c>
      <c r="B8" s="49" t="s">
        <v>94</v>
      </c>
      <c r="C8" s="194" t="s">
        <v>182</v>
      </c>
      <c r="D8" s="40" t="s">
        <v>106</v>
      </c>
      <c r="E8" s="131">
        <v>446.70017999999999</v>
      </c>
      <c r="F8" s="131">
        <f t="shared" si="22"/>
        <v>447.2</v>
      </c>
      <c r="G8" s="188">
        <v>0.39961000000000002</v>
      </c>
      <c r="H8" s="188">
        <v>0.10020999999999999</v>
      </c>
      <c r="I8" s="182">
        <f t="shared" si="23"/>
        <v>0.49982000000000004</v>
      </c>
      <c r="J8" s="38">
        <f t="shared" si="24"/>
        <v>1118.4437855007907</v>
      </c>
      <c r="K8" s="88">
        <v>446.5</v>
      </c>
      <c r="L8" s="88">
        <v>447</v>
      </c>
      <c r="M8" s="92">
        <v>0.39479999999999998</v>
      </c>
      <c r="N8" s="92">
        <v>0.10059999999999999</v>
      </c>
      <c r="O8" s="92">
        <v>0.49540000000000001</v>
      </c>
      <c r="P8" s="89">
        <v>1109</v>
      </c>
      <c r="Q8" s="38">
        <f t="shared" si="25"/>
        <v>79.693177230520789</v>
      </c>
      <c r="R8" s="38">
        <f t="shared" si="26"/>
        <v>-1.2036735817422077</v>
      </c>
      <c r="S8" s="38">
        <f t="shared" si="27"/>
        <v>20.306822769479208</v>
      </c>
      <c r="T8" s="38">
        <f t="shared" si="28"/>
        <v>0.38918271629578033</v>
      </c>
      <c r="U8" s="38">
        <f t="shared" si="29"/>
        <v>-0.88431835460766572</v>
      </c>
      <c r="V8" s="38">
        <f t="shared" si="30"/>
        <v>-0.84436836461674858</v>
      </c>
      <c r="W8" s="172"/>
      <c r="X8" s="155">
        <f t="shared" si="2"/>
        <v>-1.9093317338931326</v>
      </c>
      <c r="Y8" s="155">
        <f t="shared" si="3"/>
        <v>-6.9093317338931328</v>
      </c>
      <c r="Z8" s="155">
        <f t="shared" si="4"/>
        <v>3.0906682661068672</v>
      </c>
      <c r="AA8" s="155">
        <f t="shared" si="5"/>
        <v>-5.0468713013354449</v>
      </c>
      <c r="AB8" s="155">
        <f t="shared" si="6"/>
        <v>1.2282078335491795</v>
      </c>
      <c r="AC8" s="155">
        <f t="shared" si="7"/>
        <v>-0.6821829855537721</v>
      </c>
      <c r="AD8" s="155">
        <f t="shared" si="8"/>
        <v>-5.682182985553772</v>
      </c>
      <c r="AE8" s="155">
        <f t="shared" si="9"/>
        <v>4.317817014446228</v>
      </c>
      <c r="AF8" s="155">
        <f t="shared" si="10"/>
        <v>-8.6385625889791893</v>
      </c>
      <c r="AG8" s="155">
        <f t="shared" si="11"/>
        <v>7.2741966178716444</v>
      </c>
      <c r="AH8" s="155">
        <f t="shared" si="12"/>
        <v>-1.8796226796381867</v>
      </c>
      <c r="AI8" s="155">
        <f t="shared" si="13"/>
        <v>-6.879622679638187</v>
      </c>
      <c r="AJ8" s="155">
        <f t="shared" si="14"/>
        <v>3.120377320361813</v>
      </c>
      <c r="AK8" s="155">
        <f t="shared" si="15"/>
        <v>-5.4686690120169308</v>
      </c>
      <c r="AL8" s="155">
        <f t="shared" si="16"/>
        <v>1.7094236527405571</v>
      </c>
      <c r="AM8" s="155">
        <f t="shared" si="17"/>
        <v>-1.9384717241940193</v>
      </c>
      <c r="AN8" s="155">
        <f t="shared" si="18"/>
        <v>-6.9384717241940193</v>
      </c>
      <c r="AO8" s="155">
        <f t="shared" si="19"/>
        <v>3.0615282758059807</v>
      </c>
      <c r="AP8" s="155">
        <f t="shared" si="20"/>
        <v>-5.4142017120472445</v>
      </c>
      <c r="AQ8" s="155">
        <f t="shared" si="21"/>
        <v>1.5372582636592056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5" customFormat="1" x14ac:dyDescent="0.25">
      <c r="A9" s="181" t="s">
        <v>54</v>
      </c>
      <c r="B9" s="129" t="s">
        <v>94</v>
      </c>
      <c r="C9" s="194" t="s">
        <v>182</v>
      </c>
      <c r="D9" s="40" t="s">
        <v>107</v>
      </c>
      <c r="E9" s="131">
        <v>447.60016999999999</v>
      </c>
      <c r="F9" s="131">
        <f t="shared" si="22"/>
        <v>448.09999999999997</v>
      </c>
      <c r="G9" s="188">
        <v>0.39981</v>
      </c>
      <c r="H9" s="188">
        <v>0.10002</v>
      </c>
      <c r="I9" s="182">
        <f t="shared" si="23"/>
        <v>0.49983</v>
      </c>
      <c r="J9" s="38">
        <f t="shared" si="24"/>
        <v>1116.218199556231</v>
      </c>
      <c r="K9" s="88">
        <v>447.5</v>
      </c>
      <c r="L9" s="88">
        <v>448</v>
      </c>
      <c r="M9" s="178">
        <v>0.39419999999999999</v>
      </c>
      <c r="N9" s="89">
        <v>0.1004</v>
      </c>
      <c r="O9" s="89">
        <v>0.49459999999999998</v>
      </c>
      <c r="P9" s="89">
        <v>1105</v>
      </c>
      <c r="Q9" s="38">
        <f t="shared" si="25"/>
        <v>79.700768297614232</v>
      </c>
      <c r="R9" s="38">
        <f t="shared" si="26"/>
        <v>-1.4031665040894434</v>
      </c>
      <c r="S9" s="38">
        <f t="shared" si="27"/>
        <v>20.299231702385768</v>
      </c>
      <c r="T9" s="38">
        <f t="shared" si="28"/>
        <v>0.37992401519696595</v>
      </c>
      <c r="U9" s="38">
        <f t="shared" si="29"/>
        <v>-1.0463557609587286</v>
      </c>
      <c r="V9" s="38">
        <f t="shared" si="30"/>
        <v>-1.005018513467252</v>
      </c>
      <c r="W9" s="172"/>
      <c r="X9" s="155">
        <f t="shared" si="2"/>
        <v>-1.9093317338931326</v>
      </c>
      <c r="Y9" s="155">
        <f t="shared" si="3"/>
        <v>-6.9093317338931328</v>
      </c>
      <c r="Z9" s="155">
        <f t="shared" si="4"/>
        <v>3.0906682661068672</v>
      </c>
      <c r="AA9" s="155">
        <f t="shared" si="5"/>
        <v>-5.0468713013354449</v>
      </c>
      <c r="AB9" s="155">
        <f t="shared" si="6"/>
        <v>1.2282078335491795</v>
      </c>
      <c r="AC9" s="155">
        <f t="shared" si="7"/>
        <v>-0.6821829855537721</v>
      </c>
      <c r="AD9" s="155">
        <f t="shared" si="8"/>
        <v>-5.682182985553772</v>
      </c>
      <c r="AE9" s="155">
        <f t="shared" si="9"/>
        <v>4.317817014446228</v>
      </c>
      <c r="AF9" s="155">
        <f t="shared" si="10"/>
        <v>-8.6385625889791893</v>
      </c>
      <c r="AG9" s="155">
        <f t="shared" si="11"/>
        <v>7.2741966178716444</v>
      </c>
      <c r="AH9" s="155">
        <f t="shared" si="12"/>
        <v>-1.8796226796381867</v>
      </c>
      <c r="AI9" s="155">
        <f t="shared" si="13"/>
        <v>-6.879622679638187</v>
      </c>
      <c r="AJ9" s="155">
        <f t="shared" si="14"/>
        <v>3.120377320361813</v>
      </c>
      <c r="AK9" s="155">
        <f t="shared" si="15"/>
        <v>-5.4686690120169308</v>
      </c>
      <c r="AL9" s="155">
        <f t="shared" si="16"/>
        <v>1.7094236527405571</v>
      </c>
      <c r="AM9" s="155">
        <f t="shared" si="17"/>
        <v>-1.9384717241940193</v>
      </c>
      <c r="AN9" s="155">
        <f t="shared" si="18"/>
        <v>-6.9384717241940193</v>
      </c>
      <c r="AO9" s="155">
        <f t="shared" si="19"/>
        <v>3.0615282758059807</v>
      </c>
      <c r="AP9" s="155">
        <f t="shared" si="20"/>
        <v>-5.4142017120472445</v>
      </c>
      <c r="AQ9" s="155">
        <f t="shared" si="21"/>
        <v>1.5372582636592056</v>
      </c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5" customFormat="1" x14ac:dyDescent="0.25">
      <c r="A10" s="36" t="s">
        <v>15</v>
      </c>
      <c r="B10" s="49" t="s">
        <v>162</v>
      </c>
      <c r="C10" s="194" t="s">
        <v>194</v>
      </c>
      <c r="D10" s="40" t="s">
        <v>105</v>
      </c>
      <c r="E10" s="131">
        <v>447.09979000000004</v>
      </c>
      <c r="F10" s="131">
        <f t="shared" si="22"/>
        <v>447.6</v>
      </c>
      <c r="G10" s="188">
        <v>0.39999000000000001</v>
      </c>
      <c r="H10" s="188">
        <v>0.10022</v>
      </c>
      <c r="I10" s="182">
        <f t="shared" si="23"/>
        <v>0.50021000000000004</v>
      </c>
      <c r="J10" s="38">
        <f t="shared" si="24"/>
        <v>1118.3161141616436</v>
      </c>
      <c r="K10" s="89">
        <v>447</v>
      </c>
      <c r="L10" s="89">
        <v>447</v>
      </c>
      <c r="M10" s="92">
        <v>0.41399999999999998</v>
      </c>
      <c r="N10" s="92">
        <v>5.1700000000000003E-2</v>
      </c>
      <c r="O10" s="92">
        <v>0.4657</v>
      </c>
      <c r="P10" s="89">
        <v>1040</v>
      </c>
      <c r="Q10" s="38">
        <f t="shared" si="25"/>
        <v>88.898432467253599</v>
      </c>
      <c r="R10" s="38">
        <f t="shared" si="26"/>
        <v>3.5025875646891089</v>
      </c>
      <c r="S10" s="38">
        <f t="shared" si="27"/>
        <v>11.101567532746405</v>
      </c>
      <c r="T10" s="38">
        <f t="shared" si="28"/>
        <v>-48.413490321293153</v>
      </c>
      <c r="U10" s="38">
        <f t="shared" si="29"/>
        <v>-6.8991023770016673</v>
      </c>
      <c r="V10" s="38">
        <f t="shared" si="30"/>
        <v>-7.003039048610507</v>
      </c>
      <c r="W10" s="172"/>
      <c r="X10" s="155">
        <f t="shared" si="2"/>
        <v>-1.9093317338931326</v>
      </c>
      <c r="Y10" s="155">
        <f t="shared" si="3"/>
        <v>-6.9093317338931328</v>
      </c>
      <c r="Z10" s="155">
        <f t="shared" si="4"/>
        <v>3.0906682661068672</v>
      </c>
      <c r="AA10" s="155">
        <f t="shared" si="5"/>
        <v>-5.0468713013354449</v>
      </c>
      <c r="AB10" s="155">
        <f t="shared" si="6"/>
        <v>1.2282078335491795</v>
      </c>
      <c r="AC10" s="155">
        <f t="shared" si="7"/>
        <v>-0.6821829855537721</v>
      </c>
      <c r="AD10" s="155">
        <f t="shared" si="8"/>
        <v>-5.682182985553772</v>
      </c>
      <c r="AE10" s="155">
        <f t="shared" si="9"/>
        <v>4.317817014446228</v>
      </c>
      <c r="AF10" s="155">
        <f t="shared" si="10"/>
        <v>-8.6385625889791893</v>
      </c>
      <c r="AG10" s="155">
        <f t="shared" si="11"/>
        <v>7.2741966178716444</v>
      </c>
      <c r="AH10" s="155">
        <f t="shared" si="12"/>
        <v>-1.8796226796381867</v>
      </c>
      <c r="AI10" s="155">
        <f t="shared" si="13"/>
        <v>-6.879622679638187</v>
      </c>
      <c r="AJ10" s="155">
        <f t="shared" si="14"/>
        <v>3.120377320361813</v>
      </c>
      <c r="AK10" s="155">
        <f t="shared" si="15"/>
        <v>-5.4686690120169308</v>
      </c>
      <c r="AL10" s="155">
        <f t="shared" si="16"/>
        <v>1.7094236527405571</v>
      </c>
      <c r="AM10" s="155">
        <f t="shared" si="17"/>
        <v>-1.9384717241940193</v>
      </c>
      <c r="AN10" s="155">
        <f t="shared" si="18"/>
        <v>-6.9384717241940193</v>
      </c>
      <c r="AO10" s="155">
        <f t="shared" si="19"/>
        <v>3.0615282758059807</v>
      </c>
      <c r="AP10" s="155">
        <f t="shared" si="20"/>
        <v>-5.4142017120472445</v>
      </c>
      <c r="AQ10" s="155">
        <f t="shared" si="21"/>
        <v>1.5372582636592056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5" customFormat="1" x14ac:dyDescent="0.25">
      <c r="A11" s="36" t="s">
        <v>15</v>
      </c>
      <c r="B11" s="49" t="s">
        <v>162</v>
      </c>
      <c r="C11" s="194" t="s">
        <v>194</v>
      </c>
      <c r="D11" s="40" t="s">
        <v>106</v>
      </c>
      <c r="E11" s="131">
        <v>447.29990999999995</v>
      </c>
      <c r="F11" s="131">
        <f t="shared" si="22"/>
        <v>447.79999999999995</v>
      </c>
      <c r="G11" s="188">
        <v>0.40012999999999999</v>
      </c>
      <c r="H11" s="188">
        <v>9.9959999999999993E-2</v>
      </c>
      <c r="I11" s="182">
        <f t="shared" si="23"/>
        <v>0.50008999999999992</v>
      </c>
      <c r="J11" s="38">
        <f t="shared" si="24"/>
        <v>1117.5479454210479</v>
      </c>
      <c r="K11" s="89">
        <v>448</v>
      </c>
      <c r="L11" s="89">
        <v>448</v>
      </c>
      <c r="M11" s="92">
        <v>0.41449999999999998</v>
      </c>
      <c r="N11" s="92">
        <v>4.2999999999999997E-2</v>
      </c>
      <c r="O11" s="92">
        <v>0.45750000000000002</v>
      </c>
      <c r="P11" s="89">
        <v>1020</v>
      </c>
      <c r="Q11" s="38">
        <f t="shared" si="25"/>
        <v>90.601092896174848</v>
      </c>
      <c r="R11" s="38">
        <f t="shared" si="26"/>
        <v>3.5913328168345275</v>
      </c>
      <c r="S11" s="38">
        <f t="shared" si="27"/>
        <v>9.3989071038251346</v>
      </c>
      <c r="T11" s="38">
        <f t="shared" si="28"/>
        <v>-56.982793117246899</v>
      </c>
      <c r="U11" s="38">
        <f t="shared" si="29"/>
        <v>-8.5164670359335144</v>
      </c>
      <c r="V11" s="38">
        <f t="shared" si="30"/>
        <v>-8.7287481329756869</v>
      </c>
      <c r="W11" s="172"/>
      <c r="X11" s="155">
        <f t="shared" si="2"/>
        <v>-1.9093317338931326</v>
      </c>
      <c r="Y11" s="155">
        <f t="shared" si="3"/>
        <v>-6.9093317338931328</v>
      </c>
      <c r="Z11" s="155">
        <f t="shared" si="4"/>
        <v>3.0906682661068672</v>
      </c>
      <c r="AA11" s="155">
        <f t="shared" si="5"/>
        <v>-5.0468713013354449</v>
      </c>
      <c r="AB11" s="155">
        <f t="shared" si="6"/>
        <v>1.2282078335491795</v>
      </c>
      <c r="AC11" s="155">
        <f t="shared" si="7"/>
        <v>-0.6821829855537721</v>
      </c>
      <c r="AD11" s="155">
        <f t="shared" si="8"/>
        <v>-5.682182985553772</v>
      </c>
      <c r="AE11" s="155">
        <f t="shared" si="9"/>
        <v>4.317817014446228</v>
      </c>
      <c r="AF11" s="155">
        <f t="shared" si="10"/>
        <v>-8.6385625889791893</v>
      </c>
      <c r="AG11" s="155">
        <f t="shared" si="11"/>
        <v>7.2741966178716444</v>
      </c>
      <c r="AH11" s="155">
        <f t="shared" si="12"/>
        <v>-1.8796226796381867</v>
      </c>
      <c r="AI11" s="155">
        <f t="shared" si="13"/>
        <v>-6.879622679638187</v>
      </c>
      <c r="AJ11" s="155">
        <f t="shared" si="14"/>
        <v>3.120377320361813</v>
      </c>
      <c r="AK11" s="155">
        <f t="shared" si="15"/>
        <v>-5.4686690120169308</v>
      </c>
      <c r="AL11" s="155">
        <f t="shared" si="16"/>
        <v>1.7094236527405571</v>
      </c>
      <c r="AM11" s="155">
        <f t="shared" si="17"/>
        <v>-1.9384717241940193</v>
      </c>
      <c r="AN11" s="155">
        <f t="shared" si="18"/>
        <v>-6.9384717241940193</v>
      </c>
      <c r="AO11" s="155">
        <f t="shared" si="19"/>
        <v>3.0615282758059807</v>
      </c>
      <c r="AP11" s="155">
        <f t="shared" si="20"/>
        <v>-5.4142017120472445</v>
      </c>
      <c r="AQ11" s="155">
        <f t="shared" si="21"/>
        <v>1.5372582636592056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5" customFormat="1" x14ac:dyDescent="0.25">
      <c r="A12" s="36" t="s">
        <v>15</v>
      </c>
      <c r="B12" s="49" t="s">
        <v>162</v>
      </c>
      <c r="C12" s="194" t="s">
        <v>194</v>
      </c>
      <c r="D12" s="40" t="s">
        <v>107</v>
      </c>
      <c r="E12" s="131">
        <v>446.80005000000006</v>
      </c>
      <c r="F12" s="131">
        <f t="shared" si="22"/>
        <v>447.30000000000007</v>
      </c>
      <c r="G12" s="188">
        <v>0.40005000000000002</v>
      </c>
      <c r="H12" s="188">
        <v>9.9900000000000003E-2</v>
      </c>
      <c r="I12" s="182">
        <f t="shared" si="23"/>
        <v>0.49995000000000001</v>
      </c>
      <c r="J12" s="38">
        <f t="shared" si="24"/>
        <v>1118.4846056582855</v>
      </c>
      <c r="K12" s="89">
        <v>447</v>
      </c>
      <c r="L12" s="89">
        <v>447</v>
      </c>
      <c r="M12" s="92">
        <v>0.42199999999999999</v>
      </c>
      <c r="N12" s="89">
        <v>5.5399999999999998E-2</v>
      </c>
      <c r="O12" s="92">
        <v>0.47739999999999999</v>
      </c>
      <c r="P12" s="89">
        <v>1070</v>
      </c>
      <c r="Q12" s="38">
        <f t="shared" si="25"/>
        <v>88.395475492249687</v>
      </c>
      <c r="R12" s="38">
        <f t="shared" si="26"/>
        <v>5.4868141482314634</v>
      </c>
      <c r="S12" s="38">
        <f t="shared" si="27"/>
        <v>11.604524507750313</v>
      </c>
      <c r="T12" s="38">
        <f t="shared" si="28"/>
        <v>-44.54454454454455</v>
      </c>
      <c r="U12" s="38">
        <f t="shared" si="29"/>
        <v>-4.5104510451045137</v>
      </c>
      <c r="V12" s="38">
        <f t="shared" si="30"/>
        <v>-4.3348478300914897</v>
      </c>
      <c r="W12" s="172"/>
      <c r="X12" s="155">
        <f t="shared" si="2"/>
        <v>-1.9093317338931326</v>
      </c>
      <c r="Y12" s="155">
        <f t="shared" si="3"/>
        <v>-6.9093317338931328</v>
      </c>
      <c r="Z12" s="155">
        <f t="shared" si="4"/>
        <v>3.0906682661068672</v>
      </c>
      <c r="AA12" s="155">
        <f t="shared" si="5"/>
        <v>-5.0468713013354449</v>
      </c>
      <c r="AB12" s="155">
        <f t="shared" si="6"/>
        <v>1.2282078335491795</v>
      </c>
      <c r="AC12" s="155">
        <f t="shared" si="7"/>
        <v>-0.6821829855537721</v>
      </c>
      <c r="AD12" s="155">
        <f t="shared" si="8"/>
        <v>-5.682182985553772</v>
      </c>
      <c r="AE12" s="155">
        <f t="shared" si="9"/>
        <v>4.317817014446228</v>
      </c>
      <c r="AF12" s="155">
        <f t="shared" si="10"/>
        <v>-8.6385625889791893</v>
      </c>
      <c r="AG12" s="155">
        <f t="shared" si="11"/>
        <v>7.2741966178716444</v>
      </c>
      <c r="AH12" s="155">
        <f t="shared" si="12"/>
        <v>-1.8796226796381867</v>
      </c>
      <c r="AI12" s="155">
        <f t="shared" si="13"/>
        <v>-6.879622679638187</v>
      </c>
      <c r="AJ12" s="155">
        <f t="shared" si="14"/>
        <v>3.120377320361813</v>
      </c>
      <c r="AK12" s="155">
        <f t="shared" si="15"/>
        <v>-5.4686690120169308</v>
      </c>
      <c r="AL12" s="155">
        <f t="shared" si="16"/>
        <v>1.7094236527405571</v>
      </c>
      <c r="AM12" s="155">
        <f t="shared" si="17"/>
        <v>-1.9384717241940193</v>
      </c>
      <c r="AN12" s="155">
        <f t="shared" si="18"/>
        <v>-6.9384717241940193</v>
      </c>
      <c r="AO12" s="155">
        <f t="shared" si="19"/>
        <v>3.0615282758059807</v>
      </c>
      <c r="AP12" s="155">
        <f t="shared" si="20"/>
        <v>-5.4142017120472445</v>
      </c>
      <c r="AQ12" s="155">
        <f t="shared" si="21"/>
        <v>1.5372582636592056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5" customFormat="1" x14ac:dyDescent="0.25">
      <c r="A13" s="36" t="s">
        <v>16</v>
      </c>
      <c r="B13" s="49" t="s">
        <v>95</v>
      </c>
      <c r="C13" s="36" t="s">
        <v>44</v>
      </c>
      <c r="D13" s="40" t="s">
        <v>105</v>
      </c>
      <c r="E13" s="131">
        <v>447.39992000000001</v>
      </c>
      <c r="F13" s="131">
        <f t="shared" si="22"/>
        <v>447.90000000000003</v>
      </c>
      <c r="G13" s="188">
        <v>0.39999000000000001</v>
      </c>
      <c r="H13" s="188">
        <v>0.10009</v>
      </c>
      <c r="I13" s="182">
        <f t="shared" si="23"/>
        <v>0.50007999999999997</v>
      </c>
      <c r="J13" s="38">
        <f t="shared" si="24"/>
        <v>1117.2759060022508</v>
      </c>
      <c r="K13" s="88">
        <v>447.2</v>
      </c>
      <c r="L13" s="88">
        <v>447.7</v>
      </c>
      <c r="M13" s="92">
        <v>0.38800000000000001</v>
      </c>
      <c r="N13" s="92">
        <v>0.10009999999999999</v>
      </c>
      <c r="O13" s="92">
        <v>0.48809999999999998</v>
      </c>
      <c r="P13" s="89">
        <v>1091</v>
      </c>
      <c r="Q13" s="38">
        <f t="shared" si="25"/>
        <v>79.491907396025411</v>
      </c>
      <c r="R13" s="38">
        <f t="shared" si="26"/>
        <v>-2.9975749393734841</v>
      </c>
      <c r="S13" s="38">
        <f t="shared" si="27"/>
        <v>20.508092603974596</v>
      </c>
      <c r="T13" s="38">
        <f t="shared" si="28"/>
        <v>9.9910080927126822E-3</v>
      </c>
      <c r="U13" s="38">
        <f t="shared" si="29"/>
        <v>-2.395616701327786</v>
      </c>
      <c r="V13" s="38">
        <f t="shared" si="30"/>
        <v>-2.351783105774583</v>
      </c>
      <c r="W13" s="172"/>
      <c r="X13" s="155">
        <f t="shared" si="2"/>
        <v>-1.9093317338931326</v>
      </c>
      <c r="Y13" s="155">
        <f t="shared" si="3"/>
        <v>-6.9093317338931328</v>
      </c>
      <c r="Z13" s="155">
        <f t="shared" si="4"/>
        <v>3.0906682661068672</v>
      </c>
      <c r="AA13" s="155">
        <f t="shared" si="5"/>
        <v>-5.0468713013354449</v>
      </c>
      <c r="AB13" s="155">
        <f t="shared" si="6"/>
        <v>1.2282078335491795</v>
      </c>
      <c r="AC13" s="155">
        <f t="shared" si="7"/>
        <v>-0.6821829855537721</v>
      </c>
      <c r="AD13" s="155">
        <f t="shared" si="8"/>
        <v>-5.682182985553772</v>
      </c>
      <c r="AE13" s="155">
        <f t="shared" si="9"/>
        <v>4.317817014446228</v>
      </c>
      <c r="AF13" s="155">
        <f t="shared" si="10"/>
        <v>-8.6385625889791893</v>
      </c>
      <c r="AG13" s="155">
        <f t="shared" si="11"/>
        <v>7.2741966178716444</v>
      </c>
      <c r="AH13" s="155">
        <f t="shared" si="12"/>
        <v>-1.8796226796381867</v>
      </c>
      <c r="AI13" s="155">
        <f t="shared" si="13"/>
        <v>-6.879622679638187</v>
      </c>
      <c r="AJ13" s="155">
        <f t="shared" si="14"/>
        <v>3.120377320361813</v>
      </c>
      <c r="AK13" s="155">
        <f t="shared" si="15"/>
        <v>-5.4686690120169308</v>
      </c>
      <c r="AL13" s="155">
        <f t="shared" si="16"/>
        <v>1.7094236527405571</v>
      </c>
      <c r="AM13" s="155">
        <f t="shared" si="17"/>
        <v>-1.9384717241940193</v>
      </c>
      <c r="AN13" s="155">
        <f t="shared" si="18"/>
        <v>-6.9384717241940193</v>
      </c>
      <c r="AO13" s="155">
        <f t="shared" si="19"/>
        <v>3.0615282758059807</v>
      </c>
      <c r="AP13" s="155">
        <f t="shared" si="20"/>
        <v>-5.4142017120472445</v>
      </c>
      <c r="AQ13" s="155">
        <f t="shared" si="21"/>
        <v>1.5372582636592056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5" customFormat="1" x14ac:dyDescent="0.25">
      <c r="A14" s="36" t="s">
        <v>16</v>
      </c>
      <c r="B14" s="49" t="s">
        <v>95</v>
      </c>
      <c r="C14" s="36" t="s">
        <v>44</v>
      </c>
      <c r="D14" s="40" t="s">
        <v>106</v>
      </c>
      <c r="E14" s="131">
        <v>446.89975999999996</v>
      </c>
      <c r="F14" s="131">
        <f t="shared" si="22"/>
        <v>447.4</v>
      </c>
      <c r="G14" s="188">
        <v>0.40023999999999998</v>
      </c>
      <c r="H14" s="188">
        <v>0.1</v>
      </c>
      <c r="I14" s="182">
        <f t="shared" si="23"/>
        <v>0.50024000000000002</v>
      </c>
      <c r="J14" s="38">
        <f t="shared" si="24"/>
        <v>1118.88352775061</v>
      </c>
      <c r="K14" s="88">
        <v>446.8</v>
      </c>
      <c r="L14" s="88">
        <v>447.3</v>
      </c>
      <c r="M14" s="92">
        <v>0.39290000000000003</v>
      </c>
      <c r="N14" s="92">
        <v>0.1013</v>
      </c>
      <c r="O14" s="92">
        <v>0.49419999999999997</v>
      </c>
      <c r="P14" s="89">
        <v>1106</v>
      </c>
      <c r="Q14" s="38">
        <f t="shared" si="25"/>
        <v>79.502225819506279</v>
      </c>
      <c r="R14" s="38">
        <f t="shared" si="26"/>
        <v>-1.8338996602038673</v>
      </c>
      <c r="S14" s="38">
        <f t="shared" si="27"/>
        <v>20.497774180493728</v>
      </c>
      <c r="T14" s="38">
        <f t="shared" si="28"/>
        <v>1.2999999999999956</v>
      </c>
      <c r="U14" s="38">
        <f t="shared" si="29"/>
        <v>-1.207420438189678</v>
      </c>
      <c r="V14" s="38">
        <f t="shared" si="30"/>
        <v>-1.1514628136952663</v>
      </c>
      <c r="W14" s="172"/>
      <c r="X14" s="155">
        <f t="shared" si="2"/>
        <v>-1.9093317338931326</v>
      </c>
      <c r="Y14" s="155">
        <f t="shared" si="3"/>
        <v>-6.9093317338931328</v>
      </c>
      <c r="Z14" s="155">
        <f t="shared" si="4"/>
        <v>3.0906682661068672</v>
      </c>
      <c r="AA14" s="155">
        <f t="shared" si="5"/>
        <v>-5.0468713013354449</v>
      </c>
      <c r="AB14" s="155">
        <f t="shared" si="6"/>
        <v>1.2282078335491795</v>
      </c>
      <c r="AC14" s="155">
        <f t="shared" si="7"/>
        <v>-0.6821829855537721</v>
      </c>
      <c r="AD14" s="155">
        <f t="shared" si="8"/>
        <v>-5.682182985553772</v>
      </c>
      <c r="AE14" s="155">
        <f t="shared" si="9"/>
        <v>4.317817014446228</v>
      </c>
      <c r="AF14" s="155">
        <f t="shared" si="10"/>
        <v>-8.6385625889791893</v>
      </c>
      <c r="AG14" s="155">
        <f t="shared" si="11"/>
        <v>7.2741966178716444</v>
      </c>
      <c r="AH14" s="155">
        <f t="shared" si="12"/>
        <v>-1.8796226796381867</v>
      </c>
      <c r="AI14" s="155">
        <f t="shared" si="13"/>
        <v>-6.879622679638187</v>
      </c>
      <c r="AJ14" s="155">
        <f t="shared" si="14"/>
        <v>3.120377320361813</v>
      </c>
      <c r="AK14" s="155">
        <f t="shared" si="15"/>
        <v>-5.4686690120169308</v>
      </c>
      <c r="AL14" s="155">
        <f t="shared" si="16"/>
        <v>1.7094236527405571</v>
      </c>
      <c r="AM14" s="155">
        <f t="shared" si="17"/>
        <v>-1.9384717241940193</v>
      </c>
      <c r="AN14" s="155">
        <f t="shared" si="18"/>
        <v>-6.9384717241940193</v>
      </c>
      <c r="AO14" s="155">
        <f t="shared" si="19"/>
        <v>3.0615282758059807</v>
      </c>
      <c r="AP14" s="155">
        <f t="shared" si="20"/>
        <v>-5.4142017120472445</v>
      </c>
      <c r="AQ14" s="155">
        <f t="shared" si="21"/>
        <v>1.5372582636592056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5" customFormat="1" x14ac:dyDescent="0.25">
      <c r="A15" s="36" t="s">
        <v>16</v>
      </c>
      <c r="B15" s="49" t="s">
        <v>95</v>
      </c>
      <c r="C15" s="36" t="s">
        <v>44</v>
      </c>
      <c r="D15" s="40" t="s">
        <v>107</v>
      </c>
      <c r="E15" s="131">
        <v>446.99966999999998</v>
      </c>
      <c r="F15" s="131">
        <f t="shared" si="22"/>
        <v>447.49999999999994</v>
      </c>
      <c r="G15" s="188">
        <v>0.40031</v>
      </c>
      <c r="H15" s="188">
        <v>0.10002</v>
      </c>
      <c r="I15" s="182">
        <f t="shared" si="23"/>
        <v>0.50032999999999994</v>
      </c>
      <c r="J15" s="38">
        <f t="shared" si="24"/>
        <v>1118.8347213624304</v>
      </c>
      <c r="K15" s="88">
        <v>446.7</v>
      </c>
      <c r="L15" s="88">
        <v>447.2</v>
      </c>
      <c r="M15" s="92">
        <v>0.3916</v>
      </c>
      <c r="N15" s="92">
        <v>0.10100000000000001</v>
      </c>
      <c r="O15" s="92">
        <v>0.49259999999999998</v>
      </c>
      <c r="P15" s="89">
        <v>1102</v>
      </c>
      <c r="Q15" s="38">
        <f t="shared" si="25"/>
        <v>79.496548924076336</v>
      </c>
      <c r="R15" s="38">
        <f t="shared" si="26"/>
        <v>-2.1758137443481291</v>
      </c>
      <c r="S15" s="38">
        <f t="shared" si="27"/>
        <v>20.503451075923675</v>
      </c>
      <c r="T15" s="38">
        <f t="shared" si="28"/>
        <v>0.9798040391921703</v>
      </c>
      <c r="U15" s="38">
        <f t="shared" si="29"/>
        <v>-1.5449803129934163</v>
      </c>
      <c r="V15" s="38">
        <f t="shared" si="30"/>
        <v>-1.5046656169134955</v>
      </c>
      <c r="W15" s="172"/>
      <c r="X15" s="155">
        <f t="shared" si="2"/>
        <v>-1.9093317338931326</v>
      </c>
      <c r="Y15" s="155">
        <f t="shared" si="3"/>
        <v>-6.9093317338931328</v>
      </c>
      <c r="Z15" s="155">
        <f t="shared" si="4"/>
        <v>3.0906682661068672</v>
      </c>
      <c r="AA15" s="155">
        <f t="shared" si="5"/>
        <v>-5.0468713013354449</v>
      </c>
      <c r="AB15" s="155">
        <f t="shared" si="6"/>
        <v>1.2282078335491795</v>
      </c>
      <c r="AC15" s="155">
        <f t="shared" si="7"/>
        <v>-0.6821829855537721</v>
      </c>
      <c r="AD15" s="155">
        <f t="shared" si="8"/>
        <v>-5.682182985553772</v>
      </c>
      <c r="AE15" s="155">
        <f t="shared" si="9"/>
        <v>4.317817014446228</v>
      </c>
      <c r="AF15" s="155">
        <f t="shared" si="10"/>
        <v>-8.6385625889791893</v>
      </c>
      <c r="AG15" s="155">
        <f t="shared" si="11"/>
        <v>7.2741966178716444</v>
      </c>
      <c r="AH15" s="155">
        <f t="shared" si="12"/>
        <v>-1.8796226796381867</v>
      </c>
      <c r="AI15" s="155">
        <f t="shared" si="13"/>
        <v>-6.879622679638187</v>
      </c>
      <c r="AJ15" s="155">
        <f t="shared" si="14"/>
        <v>3.120377320361813</v>
      </c>
      <c r="AK15" s="155">
        <f t="shared" si="15"/>
        <v>-5.4686690120169308</v>
      </c>
      <c r="AL15" s="155">
        <f t="shared" si="16"/>
        <v>1.7094236527405571</v>
      </c>
      <c r="AM15" s="155">
        <f t="shared" si="17"/>
        <v>-1.9384717241940193</v>
      </c>
      <c r="AN15" s="155">
        <f t="shared" si="18"/>
        <v>-6.9384717241940193</v>
      </c>
      <c r="AO15" s="155">
        <f t="shared" si="19"/>
        <v>3.0615282758059807</v>
      </c>
      <c r="AP15" s="155">
        <f t="shared" si="20"/>
        <v>-5.4142017120472445</v>
      </c>
      <c r="AQ15" s="155">
        <f t="shared" si="21"/>
        <v>1.5372582636592056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5" customFormat="1" x14ac:dyDescent="0.25">
      <c r="A16" s="36" t="s">
        <v>17</v>
      </c>
      <c r="B16" s="49" t="s">
        <v>96</v>
      </c>
      <c r="C16" s="36" t="s">
        <v>175</v>
      </c>
      <c r="D16" s="40" t="s">
        <v>105</v>
      </c>
      <c r="E16" s="131">
        <v>446.80021000000005</v>
      </c>
      <c r="F16" s="131">
        <f t="shared" si="22"/>
        <v>447.30000000000007</v>
      </c>
      <c r="G16" s="188">
        <v>0.39978999999999998</v>
      </c>
      <c r="H16" s="188">
        <v>0.1</v>
      </c>
      <c r="I16" s="182">
        <f t="shared" si="23"/>
        <v>0.49978999999999996</v>
      </c>
      <c r="J16" s="38">
        <f t="shared" si="24"/>
        <v>1118.1264055930005</v>
      </c>
      <c r="K16" s="88">
        <v>446.5</v>
      </c>
      <c r="L16" s="88">
        <v>447</v>
      </c>
      <c r="M16" s="92">
        <v>0.39579999999999999</v>
      </c>
      <c r="N16" s="92">
        <v>9.7500000000000003E-2</v>
      </c>
      <c r="O16" s="89">
        <v>0.49330000000000002</v>
      </c>
      <c r="P16" s="96">
        <v>1104</v>
      </c>
      <c r="Q16" s="38">
        <f t="shared" si="25"/>
        <v>80.235151023717805</v>
      </c>
      <c r="R16" s="38">
        <f t="shared" si="26"/>
        <v>-0.99802396258035309</v>
      </c>
      <c r="S16" s="38">
        <f t="shared" si="27"/>
        <v>19.764848976282181</v>
      </c>
      <c r="T16" s="38">
        <f t="shared" si="28"/>
        <v>-2.5000000000000022</v>
      </c>
      <c r="U16" s="38">
        <f t="shared" si="29"/>
        <v>-1.2985453890633947</v>
      </c>
      <c r="V16" s="38">
        <f t="shared" si="30"/>
        <v>-1.2633996945549784</v>
      </c>
      <c r="W16" s="172"/>
      <c r="X16" s="155">
        <f t="shared" si="2"/>
        <v>-1.9093317338931326</v>
      </c>
      <c r="Y16" s="155">
        <f t="shared" si="3"/>
        <v>-6.9093317338931328</v>
      </c>
      <c r="Z16" s="155">
        <f t="shared" si="4"/>
        <v>3.0906682661068672</v>
      </c>
      <c r="AA16" s="155">
        <f t="shared" si="5"/>
        <v>-5.0468713013354449</v>
      </c>
      <c r="AB16" s="155">
        <f t="shared" si="6"/>
        <v>1.2282078335491795</v>
      </c>
      <c r="AC16" s="155">
        <f t="shared" si="7"/>
        <v>-0.6821829855537721</v>
      </c>
      <c r="AD16" s="155">
        <f t="shared" si="8"/>
        <v>-5.682182985553772</v>
      </c>
      <c r="AE16" s="155">
        <f t="shared" si="9"/>
        <v>4.317817014446228</v>
      </c>
      <c r="AF16" s="155">
        <f t="shared" si="10"/>
        <v>-8.6385625889791893</v>
      </c>
      <c r="AG16" s="155">
        <f t="shared" si="11"/>
        <v>7.2741966178716444</v>
      </c>
      <c r="AH16" s="155">
        <f t="shared" si="12"/>
        <v>-1.8796226796381867</v>
      </c>
      <c r="AI16" s="155">
        <f t="shared" si="13"/>
        <v>-6.879622679638187</v>
      </c>
      <c r="AJ16" s="155">
        <f t="shared" si="14"/>
        <v>3.120377320361813</v>
      </c>
      <c r="AK16" s="155">
        <f t="shared" si="15"/>
        <v>-5.4686690120169308</v>
      </c>
      <c r="AL16" s="155">
        <f t="shared" si="16"/>
        <v>1.7094236527405571</v>
      </c>
      <c r="AM16" s="155">
        <f t="shared" si="17"/>
        <v>-1.9384717241940193</v>
      </c>
      <c r="AN16" s="155">
        <f t="shared" si="18"/>
        <v>-6.9384717241940193</v>
      </c>
      <c r="AO16" s="155">
        <f t="shared" si="19"/>
        <v>3.0615282758059807</v>
      </c>
      <c r="AP16" s="155">
        <f t="shared" si="20"/>
        <v>-5.4142017120472445</v>
      </c>
      <c r="AQ16" s="155">
        <f t="shared" si="21"/>
        <v>1.5372582636592056</v>
      </c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5" customFormat="1" x14ac:dyDescent="0.25">
      <c r="A17" s="36" t="s">
        <v>17</v>
      </c>
      <c r="B17" s="49" t="s">
        <v>96</v>
      </c>
      <c r="C17" s="36" t="s">
        <v>175</v>
      </c>
      <c r="D17" s="40" t="s">
        <v>106</v>
      </c>
      <c r="E17" s="131">
        <v>447.49961000000008</v>
      </c>
      <c r="F17" s="131">
        <f t="shared" si="22"/>
        <v>448.00000000000011</v>
      </c>
      <c r="G17" s="188">
        <v>0.40014</v>
      </c>
      <c r="H17" s="188">
        <v>0.10025000000000001</v>
      </c>
      <c r="I17" s="182">
        <f t="shared" si="23"/>
        <v>0.50039</v>
      </c>
      <c r="J17" s="38">
        <f t="shared" si="24"/>
        <v>1117.7192680368883</v>
      </c>
      <c r="K17" s="88">
        <v>447.4</v>
      </c>
      <c r="L17" s="88">
        <v>447.9</v>
      </c>
      <c r="M17" s="92">
        <v>0.39250000000000002</v>
      </c>
      <c r="N17" s="92">
        <v>9.9900000000000003E-2</v>
      </c>
      <c r="O17" s="89">
        <v>0.4924</v>
      </c>
      <c r="P17" s="96">
        <v>1100</v>
      </c>
      <c r="Q17" s="38">
        <f t="shared" si="25"/>
        <v>79.711616571892776</v>
      </c>
      <c r="R17" s="38">
        <f t="shared" si="26"/>
        <v>-1.9093317338931326</v>
      </c>
      <c r="S17" s="38">
        <f t="shared" si="27"/>
        <v>20.288383428107228</v>
      </c>
      <c r="T17" s="38">
        <f t="shared" si="28"/>
        <v>-0.34912718204489085</v>
      </c>
      <c r="U17" s="38">
        <f t="shared" si="29"/>
        <v>-1.5967545314654563</v>
      </c>
      <c r="V17" s="38">
        <f t="shared" si="30"/>
        <v>-1.5853057689530194</v>
      </c>
      <c r="W17" s="172"/>
      <c r="X17" s="155">
        <f t="shared" si="2"/>
        <v>-1.9093317338931326</v>
      </c>
      <c r="Y17" s="155">
        <f t="shared" si="3"/>
        <v>-6.9093317338931328</v>
      </c>
      <c r="Z17" s="155">
        <f t="shared" si="4"/>
        <v>3.0906682661068672</v>
      </c>
      <c r="AA17" s="155">
        <f t="shared" si="5"/>
        <v>-5.0468713013354449</v>
      </c>
      <c r="AB17" s="155">
        <f t="shared" si="6"/>
        <v>1.2282078335491795</v>
      </c>
      <c r="AC17" s="155">
        <f t="shared" si="7"/>
        <v>-0.6821829855537721</v>
      </c>
      <c r="AD17" s="155">
        <f t="shared" si="8"/>
        <v>-5.682182985553772</v>
      </c>
      <c r="AE17" s="155">
        <f t="shared" si="9"/>
        <v>4.317817014446228</v>
      </c>
      <c r="AF17" s="155">
        <f t="shared" si="10"/>
        <v>-8.6385625889791893</v>
      </c>
      <c r="AG17" s="155">
        <f t="shared" si="11"/>
        <v>7.2741966178716444</v>
      </c>
      <c r="AH17" s="155">
        <f t="shared" si="12"/>
        <v>-1.8796226796381867</v>
      </c>
      <c r="AI17" s="155">
        <f t="shared" si="13"/>
        <v>-6.879622679638187</v>
      </c>
      <c r="AJ17" s="155">
        <f t="shared" si="14"/>
        <v>3.120377320361813</v>
      </c>
      <c r="AK17" s="155">
        <f t="shared" si="15"/>
        <v>-5.4686690120169308</v>
      </c>
      <c r="AL17" s="155">
        <f t="shared" si="16"/>
        <v>1.7094236527405571</v>
      </c>
      <c r="AM17" s="155">
        <f t="shared" si="17"/>
        <v>-1.9384717241940193</v>
      </c>
      <c r="AN17" s="155">
        <f t="shared" si="18"/>
        <v>-6.9384717241940193</v>
      </c>
      <c r="AO17" s="155">
        <f t="shared" si="19"/>
        <v>3.0615282758059807</v>
      </c>
      <c r="AP17" s="155">
        <f t="shared" si="20"/>
        <v>-5.4142017120472445</v>
      </c>
      <c r="AQ17" s="155">
        <f t="shared" si="21"/>
        <v>1.5372582636592056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5" customFormat="1" x14ac:dyDescent="0.25">
      <c r="A18" s="36" t="s">
        <v>17</v>
      </c>
      <c r="B18" s="49" t="s">
        <v>96</v>
      </c>
      <c r="C18" s="36" t="s">
        <v>175</v>
      </c>
      <c r="D18" s="40" t="s">
        <v>107</v>
      </c>
      <c r="E18" s="131">
        <v>447.69991000000005</v>
      </c>
      <c r="F18" s="131">
        <f t="shared" si="22"/>
        <v>448.20000000000005</v>
      </c>
      <c r="G18" s="188">
        <v>0.40027000000000001</v>
      </c>
      <c r="H18" s="188">
        <v>9.9820000000000006E-2</v>
      </c>
      <c r="I18" s="182">
        <f t="shared" si="23"/>
        <v>0.50009000000000003</v>
      </c>
      <c r="J18" s="38">
        <f t="shared" si="24"/>
        <v>1116.5498866462021</v>
      </c>
      <c r="K18" s="88">
        <v>447.5</v>
      </c>
      <c r="L18" s="88">
        <v>448</v>
      </c>
      <c r="M18" s="92">
        <v>0.39450000000000002</v>
      </c>
      <c r="N18" s="92">
        <v>7.0900000000000005E-2</v>
      </c>
      <c r="O18" s="92">
        <v>0.46539999999999998</v>
      </c>
      <c r="P18" s="96">
        <v>1040</v>
      </c>
      <c r="Q18" s="38">
        <f t="shared" si="25"/>
        <v>84.765792866351532</v>
      </c>
      <c r="R18" s="38">
        <f t="shared" si="26"/>
        <v>-1.4415269692957247</v>
      </c>
      <c r="S18" s="38">
        <f t="shared" si="27"/>
        <v>15.234207133648475</v>
      </c>
      <c r="T18" s="38">
        <f t="shared" si="28"/>
        <v>-28.97214986976558</v>
      </c>
      <c r="U18" s="38">
        <f t="shared" si="29"/>
        <v>-6.9367513847507558</v>
      </c>
      <c r="V18" s="38">
        <f t="shared" si="30"/>
        <v>-6.8559307167309997</v>
      </c>
      <c r="W18" s="172"/>
      <c r="X18" s="155">
        <f t="shared" si="2"/>
        <v>-1.9093317338931326</v>
      </c>
      <c r="Y18" s="155">
        <f t="shared" si="3"/>
        <v>-6.9093317338931328</v>
      </c>
      <c r="Z18" s="155">
        <f t="shared" si="4"/>
        <v>3.0906682661068672</v>
      </c>
      <c r="AA18" s="155">
        <f t="shared" si="5"/>
        <v>-5.0468713013354449</v>
      </c>
      <c r="AB18" s="155">
        <f t="shared" si="6"/>
        <v>1.2282078335491795</v>
      </c>
      <c r="AC18" s="155">
        <f t="shared" si="7"/>
        <v>-0.6821829855537721</v>
      </c>
      <c r="AD18" s="155">
        <f t="shared" si="8"/>
        <v>-5.682182985553772</v>
      </c>
      <c r="AE18" s="155">
        <f t="shared" si="9"/>
        <v>4.317817014446228</v>
      </c>
      <c r="AF18" s="155">
        <f t="shared" si="10"/>
        <v>-8.6385625889791893</v>
      </c>
      <c r="AG18" s="155">
        <f t="shared" si="11"/>
        <v>7.2741966178716444</v>
      </c>
      <c r="AH18" s="155">
        <f t="shared" si="12"/>
        <v>-1.8796226796381867</v>
      </c>
      <c r="AI18" s="155">
        <f t="shared" si="13"/>
        <v>-6.879622679638187</v>
      </c>
      <c r="AJ18" s="155">
        <f t="shared" si="14"/>
        <v>3.120377320361813</v>
      </c>
      <c r="AK18" s="155">
        <f t="shared" si="15"/>
        <v>-5.4686690120169308</v>
      </c>
      <c r="AL18" s="155">
        <f t="shared" si="16"/>
        <v>1.7094236527405571</v>
      </c>
      <c r="AM18" s="155">
        <f t="shared" si="17"/>
        <v>-1.9384717241940193</v>
      </c>
      <c r="AN18" s="155">
        <f t="shared" si="18"/>
        <v>-6.9384717241940193</v>
      </c>
      <c r="AO18" s="155">
        <f t="shared" si="19"/>
        <v>3.0615282758059807</v>
      </c>
      <c r="AP18" s="155">
        <f t="shared" si="20"/>
        <v>-5.4142017120472445</v>
      </c>
      <c r="AQ18" s="155">
        <f t="shared" si="21"/>
        <v>1.5372582636592056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5" customFormat="1" x14ac:dyDescent="0.25">
      <c r="A19" s="36" t="s">
        <v>18</v>
      </c>
      <c r="B19" s="49" t="s">
        <v>163</v>
      </c>
      <c r="C19" s="36" t="s">
        <v>155</v>
      </c>
      <c r="D19" s="40" t="s">
        <v>105</v>
      </c>
      <c r="E19" s="131">
        <v>448.00005999999996</v>
      </c>
      <c r="F19" s="131">
        <f>E19+G19+H19</f>
        <v>448.49999999999994</v>
      </c>
      <c r="G19" s="188">
        <v>0.39982000000000001</v>
      </c>
      <c r="H19" s="188">
        <v>0.10012</v>
      </c>
      <c r="I19" s="182">
        <f>G19+H19</f>
        <v>0.49994</v>
      </c>
      <c r="J19" s="38">
        <f>(1.6061/(1.6061-(I19/F19)))*(I19/F19)*1000000</f>
        <v>1115.467598719825</v>
      </c>
      <c r="K19" s="91">
        <v>447.87</v>
      </c>
      <c r="L19" s="91">
        <v>448.36</v>
      </c>
      <c r="M19" s="92">
        <v>0.39419999999999999</v>
      </c>
      <c r="N19" s="92">
        <v>9.8000000000000004E-2</v>
      </c>
      <c r="O19" s="89">
        <v>0.49220000000000003</v>
      </c>
      <c r="P19" s="89">
        <v>1098.529</v>
      </c>
      <c r="Q19" s="38">
        <f t="shared" si="25"/>
        <v>80.089394555058917</v>
      </c>
      <c r="R19" s="38">
        <f t="shared" si="26"/>
        <v>-1.4056325346405918</v>
      </c>
      <c r="S19" s="38">
        <f t="shared" si="27"/>
        <v>19.910605444941083</v>
      </c>
      <c r="T19" s="38">
        <f t="shared" si="28"/>
        <v>-2.1174590491410279</v>
      </c>
      <c r="U19" s="38">
        <f t="shared" si="29"/>
        <v>-1.5481857822938692</v>
      </c>
      <c r="V19" s="38">
        <f t="shared" si="30"/>
        <v>-1.5185200125279039</v>
      </c>
      <c r="W19" s="172"/>
      <c r="X19" s="155">
        <f t="shared" si="2"/>
        <v>-1.9093317338931326</v>
      </c>
      <c r="Y19" s="155">
        <f t="shared" si="3"/>
        <v>-6.9093317338931328</v>
      </c>
      <c r="Z19" s="155">
        <f t="shared" si="4"/>
        <v>3.0906682661068672</v>
      </c>
      <c r="AA19" s="155">
        <f t="shared" si="5"/>
        <v>-5.0468713013354449</v>
      </c>
      <c r="AB19" s="155">
        <f t="shared" si="6"/>
        <v>1.2282078335491795</v>
      </c>
      <c r="AC19" s="155">
        <f t="shared" si="7"/>
        <v>-0.6821829855537721</v>
      </c>
      <c r="AD19" s="155">
        <f t="shared" si="8"/>
        <v>-5.682182985553772</v>
      </c>
      <c r="AE19" s="155">
        <f t="shared" si="9"/>
        <v>4.317817014446228</v>
      </c>
      <c r="AF19" s="155">
        <f t="shared" si="10"/>
        <v>-8.6385625889791893</v>
      </c>
      <c r="AG19" s="155">
        <f t="shared" si="11"/>
        <v>7.2741966178716444</v>
      </c>
      <c r="AH19" s="155">
        <f t="shared" si="12"/>
        <v>-1.8796226796381867</v>
      </c>
      <c r="AI19" s="155">
        <f t="shared" si="13"/>
        <v>-6.879622679638187</v>
      </c>
      <c r="AJ19" s="155">
        <f t="shared" si="14"/>
        <v>3.120377320361813</v>
      </c>
      <c r="AK19" s="155">
        <f t="shared" si="15"/>
        <v>-5.4686690120169308</v>
      </c>
      <c r="AL19" s="155">
        <f t="shared" si="16"/>
        <v>1.7094236527405571</v>
      </c>
      <c r="AM19" s="155">
        <f t="shared" si="17"/>
        <v>-1.9384717241940193</v>
      </c>
      <c r="AN19" s="155">
        <f t="shared" si="18"/>
        <v>-6.9384717241940193</v>
      </c>
      <c r="AO19" s="155">
        <f t="shared" si="19"/>
        <v>3.0615282758059807</v>
      </c>
      <c r="AP19" s="155">
        <f t="shared" si="20"/>
        <v>-5.4142017120472445</v>
      </c>
      <c r="AQ19" s="155">
        <f t="shared" si="21"/>
        <v>1.5372582636592056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5" customFormat="1" x14ac:dyDescent="0.25">
      <c r="A20" s="36" t="s">
        <v>18</v>
      </c>
      <c r="B20" s="49" t="s">
        <v>163</v>
      </c>
      <c r="C20" s="36" t="s">
        <v>155</v>
      </c>
      <c r="D20" s="40" t="s">
        <v>106</v>
      </c>
      <c r="E20" s="131">
        <v>447.99985000000004</v>
      </c>
      <c r="F20" s="131">
        <f>E20+G20+H20</f>
        <v>448.50000000000006</v>
      </c>
      <c r="G20" s="188">
        <v>0.39999000000000001</v>
      </c>
      <c r="H20" s="188">
        <v>0.10016</v>
      </c>
      <c r="I20" s="182">
        <f>G20+H20</f>
        <v>0.50014999999999998</v>
      </c>
      <c r="J20" s="38">
        <f>(1.6061/(1.6061-(I20/F20)))*(I20/F20)*1000000</f>
        <v>1115.9364768932687</v>
      </c>
      <c r="K20" s="91">
        <v>447.93</v>
      </c>
      <c r="L20" s="91">
        <v>448.42</v>
      </c>
      <c r="M20" s="89">
        <v>0.38829999999999998</v>
      </c>
      <c r="N20" s="92">
        <v>0.1003</v>
      </c>
      <c r="O20" s="92">
        <v>0.48859999999999998</v>
      </c>
      <c r="P20" s="115">
        <v>1090.3420000000001</v>
      </c>
      <c r="Q20" s="38">
        <f t="shared" si="25"/>
        <v>79.471960704052393</v>
      </c>
      <c r="R20" s="38">
        <f t="shared" si="26"/>
        <v>-2.9225730643266163</v>
      </c>
      <c r="S20" s="38">
        <f t="shared" si="27"/>
        <v>20.528039295947607</v>
      </c>
      <c r="T20" s="38">
        <f t="shared" si="28"/>
        <v>0.13977635782747727</v>
      </c>
      <c r="U20" s="38">
        <f t="shared" si="29"/>
        <v>-2.3093072078376498</v>
      </c>
      <c r="V20" s="38">
        <f t="shared" si="30"/>
        <v>-2.2935424572304348</v>
      </c>
      <c r="W20" s="172"/>
      <c r="X20" s="155">
        <f t="shared" si="2"/>
        <v>-1.9093317338931326</v>
      </c>
      <c r="Y20" s="155">
        <f t="shared" si="3"/>
        <v>-6.9093317338931328</v>
      </c>
      <c r="Z20" s="155">
        <f t="shared" si="4"/>
        <v>3.0906682661068672</v>
      </c>
      <c r="AA20" s="155">
        <f t="shared" si="5"/>
        <v>-5.0468713013354449</v>
      </c>
      <c r="AB20" s="155">
        <f t="shared" si="6"/>
        <v>1.2282078335491795</v>
      </c>
      <c r="AC20" s="155">
        <f t="shared" si="7"/>
        <v>-0.6821829855537721</v>
      </c>
      <c r="AD20" s="155">
        <f t="shared" si="8"/>
        <v>-5.682182985553772</v>
      </c>
      <c r="AE20" s="155">
        <f t="shared" si="9"/>
        <v>4.317817014446228</v>
      </c>
      <c r="AF20" s="155">
        <f t="shared" si="10"/>
        <v>-8.6385625889791893</v>
      </c>
      <c r="AG20" s="155">
        <f t="shared" si="11"/>
        <v>7.2741966178716444</v>
      </c>
      <c r="AH20" s="155">
        <f t="shared" si="12"/>
        <v>-1.8796226796381867</v>
      </c>
      <c r="AI20" s="155">
        <f t="shared" si="13"/>
        <v>-6.879622679638187</v>
      </c>
      <c r="AJ20" s="155">
        <f t="shared" si="14"/>
        <v>3.120377320361813</v>
      </c>
      <c r="AK20" s="155">
        <f t="shared" si="15"/>
        <v>-5.4686690120169308</v>
      </c>
      <c r="AL20" s="155">
        <f t="shared" si="16"/>
        <v>1.7094236527405571</v>
      </c>
      <c r="AM20" s="155">
        <f t="shared" si="17"/>
        <v>-1.9384717241940193</v>
      </c>
      <c r="AN20" s="155">
        <f t="shared" si="18"/>
        <v>-6.9384717241940193</v>
      </c>
      <c r="AO20" s="155">
        <f t="shared" si="19"/>
        <v>3.0615282758059807</v>
      </c>
      <c r="AP20" s="155">
        <f t="shared" si="20"/>
        <v>-5.4142017120472445</v>
      </c>
      <c r="AQ20" s="155">
        <f t="shared" si="21"/>
        <v>1.5372582636592056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5" customFormat="1" x14ac:dyDescent="0.25">
      <c r="A21" s="36" t="s">
        <v>18</v>
      </c>
      <c r="B21" s="49" t="s">
        <v>163</v>
      </c>
      <c r="C21" s="36" t="s">
        <v>155</v>
      </c>
      <c r="D21" s="40" t="s">
        <v>107</v>
      </c>
      <c r="E21" s="131">
        <v>447.40039000000002</v>
      </c>
      <c r="F21" s="131">
        <f>E21+G21+H21</f>
        <v>447.90000000000003</v>
      </c>
      <c r="G21" s="188">
        <v>0.39962999999999999</v>
      </c>
      <c r="H21" s="188">
        <v>9.9979999999999999E-2</v>
      </c>
      <c r="I21" s="182">
        <f>G21+H21</f>
        <v>0.49961</v>
      </c>
      <c r="J21" s="38">
        <f>(1.6061/(1.6061-(I21/F21)))*(I21/F21)*1000000</f>
        <v>1116.2251048718535</v>
      </c>
      <c r="K21" s="91">
        <v>447.29</v>
      </c>
      <c r="L21" s="91">
        <v>447.78</v>
      </c>
      <c r="M21" s="92">
        <v>0.3886</v>
      </c>
      <c r="N21" s="92">
        <v>9.8199999999999996E-2</v>
      </c>
      <c r="O21" s="92">
        <v>0.48680000000000001</v>
      </c>
      <c r="P21" s="115">
        <v>1087.1410000000001</v>
      </c>
      <c r="Q21" s="38">
        <f t="shared" si="25"/>
        <v>79.827444535743624</v>
      </c>
      <c r="R21" s="38">
        <f t="shared" si="26"/>
        <v>-2.7600530490703861</v>
      </c>
      <c r="S21" s="38">
        <f t="shared" si="27"/>
        <v>20.172555464256366</v>
      </c>
      <c r="T21" s="38">
        <f t="shared" si="28"/>
        <v>-1.7803560712142465</v>
      </c>
      <c r="U21" s="38">
        <f t="shared" si="29"/>
        <v>-2.5639999199375487</v>
      </c>
      <c r="V21" s="38">
        <f t="shared" si="30"/>
        <v>-2.605577024286013</v>
      </c>
      <c r="W21" s="172"/>
      <c r="X21" s="155">
        <f t="shared" si="2"/>
        <v>-1.9093317338931326</v>
      </c>
      <c r="Y21" s="155">
        <f t="shared" si="3"/>
        <v>-6.9093317338931328</v>
      </c>
      <c r="Z21" s="155">
        <f t="shared" si="4"/>
        <v>3.0906682661068672</v>
      </c>
      <c r="AA21" s="155">
        <f t="shared" si="5"/>
        <v>-5.0468713013354449</v>
      </c>
      <c r="AB21" s="155">
        <f t="shared" si="6"/>
        <v>1.2282078335491795</v>
      </c>
      <c r="AC21" s="155">
        <f t="shared" si="7"/>
        <v>-0.6821829855537721</v>
      </c>
      <c r="AD21" s="155">
        <f t="shared" si="8"/>
        <v>-5.682182985553772</v>
      </c>
      <c r="AE21" s="155">
        <f t="shared" si="9"/>
        <v>4.317817014446228</v>
      </c>
      <c r="AF21" s="155">
        <f t="shared" si="10"/>
        <v>-8.6385625889791893</v>
      </c>
      <c r="AG21" s="155">
        <f t="shared" si="11"/>
        <v>7.2741966178716444</v>
      </c>
      <c r="AH21" s="155">
        <f t="shared" si="12"/>
        <v>-1.8796226796381867</v>
      </c>
      <c r="AI21" s="155">
        <f t="shared" si="13"/>
        <v>-6.879622679638187</v>
      </c>
      <c r="AJ21" s="155">
        <f t="shared" si="14"/>
        <v>3.120377320361813</v>
      </c>
      <c r="AK21" s="155">
        <f t="shared" si="15"/>
        <v>-5.4686690120169308</v>
      </c>
      <c r="AL21" s="155">
        <f t="shared" si="16"/>
        <v>1.7094236527405571</v>
      </c>
      <c r="AM21" s="155">
        <f t="shared" si="17"/>
        <v>-1.9384717241940193</v>
      </c>
      <c r="AN21" s="155">
        <f t="shared" si="18"/>
        <v>-6.9384717241940193</v>
      </c>
      <c r="AO21" s="155">
        <f t="shared" si="19"/>
        <v>3.0615282758059807</v>
      </c>
      <c r="AP21" s="155">
        <f t="shared" si="20"/>
        <v>-5.4142017120472445</v>
      </c>
      <c r="AQ21" s="155">
        <f t="shared" si="21"/>
        <v>1.5372582636592056</v>
      </c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5" customFormat="1" x14ac:dyDescent="0.25">
      <c r="A22" s="36" t="s">
        <v>19</v>
      </c>
      <c r="B22" s="49" t="s">
        <v>97</v>
      </c>
      <c r="C22" s="194" t="s">
        <v>159</v>
      </c>
      <c r="D22" s="40" t="s">
        <v>105</v>
      </c>
      <c r="E22" s="131">
        <v>447.40022999999997</v>
      </c>
      <c r="F22" s="131">
        <f>E22+G22+H22</f>
        <v>447.9</v>
      </c>
      <c r="G22" s="188">
        <v>0.39961000000000002</v>
      </c>
      <c r="H22" s="188">
        <v>0.10016</v>
      </c>
      <c r="I22" s="182">
        <f>G22+H22</f>
        <v>0.49977000000000005</v>
      </c>
      <c r="J22" s="38">
        <f>(1.6061/(1.6061-(I22/F22)))*(I22/F22)*1000000</f>
        <v>1116.5828242513462</v>
      </c>
      <c r="K22" s="89">
        <v>447.3</v>
      </c>
      <c r="L22" s="88">
        <v>447.8</v>
      </c>
      <c r="M22" s="92">
        <v>0.39410000000000001</v>
      </c>
      <c r="N22" s="92">
        <v>9.6699999999999994E-2</v>
      </c>
      <c r="O22" s="92">
        <v>0.49080000000000001</v>
      </c>
      <c r="P22" s="89">
        <v>1097</v>
      </c>
      <c r="Q22" s="38">
        <f t="shared" si="25"/>
        <v>80.297473512632436</v>
      </c>
      <c r="R22" s="38">
        <f t="shared" si="26"/>
        <v>-1.3788443732639359</v>
      </c>
      <c r="S22" s="38">
        <f t="shared" si="27"/>
        <v>19.70252648736756</v>
      </c>
      <c r="T22" s="38">
        <f t="shared" si="28"/>
        <v>-3.4544728434504837</v>
      </c>
      <c r="U22" s="38">
        <f t="shared" si="29"/>
        <v>-1.7948256197851078</v>
      </c>
      <c r="V22" s="38">
        <f t="shared" si="30"/>
        <v>-1.7538174353054579</v>
      </c>
      <c r="W22" s="172"/>
      <c r="X22" s="155">
        <f t="shared" si="2"/>
        <v>-1.9093317338931326</v>
      </c>
      <c r="Y22" s="155">
        <f t="shared" si="3"/>
        <v>-6.9093317338931328</v>
      </c>
      <c r="Z22" s="155">
        <f t="shared" si="4"/>
        <v>3.0906682661068672</v>
      </c>
      <c r="AA22" s="155">
        <f t="shared" si="5"/>
        <v>-5.0468713013354449</v>
      </c>
      <c r="AB22" s="155">
        <f t="shared" si="6"/>
        <v>1.2282078335491795</v>
      </c>
      <c r="AC22" s="155">
        <f t="shared" si="7"/>
        <v>-0.6821829855537721</v>
      </c>
      <c r="AD22" s="155">
        <f t="shared" si="8"/>
        <v>-5.682182985553772</v>
      </c>
      <c r="AE22" s="155">
        <f t="shared" si="9"/>
        <v>4.317817014446228</v>
      </c>
      <c r="AF22" s="155">
        <f t="shared" si="10"/>
        <v>-8.6385625889791893</v>
      </c>
      <c r="AG22" s="155">
        <f t="shared" si="11"/>
        <v>7.2741966178716444</v>
      </c>
      <c r="AH22" s="155">
        <f t="shared" si="12"/>
        <v>-1.8796226796381867</v>
      </c>
      <c r="AI22" s="155">
        <f t="shared" si="13"/>
        <v>-6.879622679638187</v>
      </c>
      <c r="AJ22" s="155">
        <f t="shared" si="14"/>
        <v>3.120377320361813</v>
      </c>
      <c r="AK22" s="155">
        <f t="shared" si="15"/>
        <v>-5.4686690120169308</v>
      </c>
      <c r="AL22" s="155">
        <f t="shared" si="16"/>
        <v>1.7094236527405571</v>
      </c>
      <c r="AM22" s="155">
        <f t="shared" si="17"/>
        <v>-1.9384717241940193</v>
      </c>
      <c r="AN22" s="155">
        <f t="shared" si="18"/>
        <v>-6.9384717241940193</v>
      </c>
      <c r="AO22" s="155">
        <f t="shared" si="19"/>
        <v>3.0615282758059807</v>
      </c>
      <c r="AP22" s="155">
        <f t="shared" si="20"/>
        <v>-5.4142017120472445</v>
      </c>
      <c r="AQ22" s="155">
        <f t="shared" si="21"/>
        <v>1.5372582636592056</v>
      </c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5" customFormat="1" x14ac:dyDescent="0.25">
      <c r="A23" s="36" t="s">
        <v>19</v>
      </c>
      <c r="B23" s="49" t="s">
        <v>97</v>
      </c>
      <c r="C23" s="194" t="s">
        <v>159</v>
      </c>
      <c r="D23" s="40" t="s">
        <v>106</v>
      </c>
      <c r="E23" s="131">
        <v>447.59977000000003</v>
      </c>
      <c r="F23" s="131">
        <f t="shared" si="22"/>
        <v>448.10000000000008</v>
      </c>
      <c r="G23" s="188">
        <v>0.40016000000000002</v>
      </c>
      <c r="H23" s="188">
        <v>0.10007000000000001</v>
      </c>
      <c r="I23" s="182">
        <f t="shared" si="23"/>
        <v>0.50023000000000006</v>
      </c>
      <c r="J23" s="38">
        <f t="shared" si="24"/>
        <v>1117.1120991442101</v>
      </c>
      <c r="K23" s="88">
        <v>445.7</v>
      </c>
      <c r="L23" s="88">
        <v>446.2</v>
      </c>
      <c r="M23" s="92">
        <v>0.39090000000000003</v>
      </c>
      <c r="N23" s="92">
        <v>9.7500000000000003E-2</v>
      </c>
      <c r="O23" s="92">
        <v>0.4884</v>
      </c>
      <c r="P23" s="89">
        <v>1095</v>
      </c>
      <c r="Q23" s="38">
        <f t="shared" si="25"/>
        <v>80.03685503685503</v>
      </c>
      <c r="R23" s="38">
        <f t="shared" si="26"/>
        <v>-2.3140743702518969</v>
      </c>
      <c r="S23" s="38">
        <f t="shared" si="27"/>
        <v>19.963144963144963</v>
      </c>
      <c r="T23" s="38">
        <f t="shared" si="28"/>
        <v>-2.5682022584191095</v>
      </c>
      <c r="U23" s="38">
        <f t="shared" si="29"/>
        <v>-2.3649121404154214</v>
      </c>
      <c r="V23" s="38">
        <f t="shared" si="30"/>
        <v>-1.9793984114172245</v>
      </c>
      <c r="W23" s="172" t="s">
        <v>195</v>
      </c>
      <c r="X23" s="155">
        <f t="shared" si="2"/>
        <v>-1.9093317338931326</v>
      </c>
      <c r="Y23" s="155">
        <f t="shared" si="3"/>
        <v>-6.9093317338931328</v>
      </c>
      <c r="Z23" s="155">
        <f t="shared" si="4"/>
        <v>3.0906682661068672</v>
      </c>
      <c r="AA23" s="155">
        <f t="shared" si="5"/>
        <v>-5.0468713013354449</v>
      </c>
      <c r="AB23" s="155">
        <f t="shared" si="6"/>
        <v>1.2282078335491795</v>
      </c>
      <c r="AC23" s="155">
        <f t="shared" si="7"/>
        <v>-0.6821829855537721</v>
      </c>
      <c r="AD23" s="155">
        <f t="shared" si="8"/>
        <v>-5.682182985553772</v>
      </c>
      <c r="AE23" s="155">
        <f t="shared" si="9"/>
        <v>4.317817014446228</v>
      </c>
      <c r="AF23" s="155">
        <f t="shared" si="10"/>
        <v>-8.6385625889791893</v>
      </c>
      <c r="AG23" s="155">
        <f t="shared" si="11"/>
        <v>7.2741966178716444</v>
      </c>
      <c r="AH23" s="155">
        <f t="shared" si="12"/>
        <v>-1.8796226796381867</v>
      </c>
      <c r="AI23" s="155">
        <f t="shared" si="13"/>
        <v>-6.879622679638187</v>
      </c>
      <c r="AJ23" s="155">
        <f t="shared" si="14"/>
        <v>3.120377320361813</v>
      </c>
      <c r="AK23" s="155">
        <f t="shared" si="15"/>
        <v>-5.4686690120169308</v>
      </c>
      <c r="AL23" s="155">
        <f t="shared" si="16"/>
        <v>1.7094236527405571</v>
      </c>
      <c r="AM23" s="155">
        <f t="shared" si="17"/>
        <v>-1.9384717241940193</v>
      </c>
      <c r="AN23" s="155">
        <f t="shared" si="18"/>
        <v>-6.9384717241940193</v>
      </c>
      <c r="AO23" s="155">
        <f t="shared" si="19"/>
        <v>3.0615282758059807</v>
      </c>
      <c r="AP23" s="155">
        <f t="shared" si="20"/>
        <v>-5.4142017120472445</v>
      </c>
      <c r="AQ23" s="155">
        <f t="shared" si="21"/>
        <v>1.5372582636592056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5" customFormat="1" x14ac:dyDescent="0.25">
      <c r="A24" s="36" t="s">
        <v>19</v>
      </c>
      <c r="B24" s="49" t="s">
        <v>97</v>
      </c>
      <c r="C24" s="194" t="s">
        <v>159</v>
      </c>
      <c r="D24" s="40" t="s">
        <v>107</v>
      </c>
      <c r="E24" s="131">
        <v>448.39982999999995</v>
      </c>
      <c r="F24" s="131">
        <f t="shared" si="22"/>
        <v>448.89999999999992</v>
      </c>
      <c r="G24" s="188">
        <v>0.40017999999999998</v>
      </c>
      <c r="H24" s="188">
        <v>9.9989999999999996E-2</v>
      </c>
      <c r="I24" s="182">
        <f t="shared" si="23"/>
        <v>0.50017</v>
      </c>
      <c r="J24" s="38">
        <f t="shared" si="24"/>
        <v>1114.9860276117756</v>
      </c>
      <c r="K24" s="88">
        <v>448.3</v>
      </c>
      <c r="L24" s="88">
        <v>448.8</v>
      </c>
      <c r="M24" s="92">
        <v>0.40079999999999999</v>
      </c>
      <c r="N24" s="92">
        <v>0.1</v>
      </c>
      <c r="O24" s="92">
        <v>0.50080000000000002</v>
      </c>
      <c r="P24" s="89">
        <v>1117</v>
      </c>
      <c r="Q24" s="38">
        <f t="shared" si="25"/>
        <v>80.031948881789134</v>
      </c>
      <c r="R24" s="38">
        <f t="shared" si="26"/>
        <v>0.15493028137338433</v>
      </c>
      <c r="S24" s="38">
        <f t="shared" si="27"/>
        <v>19.968051118210862</v>
      </c>
      <c r="T24" s="38">
        <f t="shared" si="28"/>
        <v>1.0001000100020004E-2</v>
      </c>
      <c r="U24" s="38">
        <f t="shared" si="29"/>
        <v>0.12595717456065325</v>
      </c>
      <c r="V24" s="38">
        <f t="shared" si="30"/>
        <v>0.18062758979483953</v>
      </c>
      <c r="W24" s="172"/>
      <c r="X24" s="155">
        <f t="shared" si="2"/>
        <v>-1.9093317338931326</v>
      </c>
      <c r="Y24" s="155">
        <f t="shared" si="3"/>
        <v>-6.9093317338931328</v>
      </c>
      <c r="Z24" s="155">
        <f t="shared" si="4"/>
        <v>3.0906682661068672</v>
      </c>
      <c r="AA24" s="155">
        <f t="shared" si="5"/>
        <v>-5.0468713013354449</v>
      </c>
      <c r="AB24" s="155">
        <f t="shared" si="6"/>
        <v>1.2282078335491795</v>
      </c>
      <c r="AC24" s="155">
        <f t="shared" si="7"/>
        <v>-0.6821829855537721</v>
      </c>
      <c r="AD24" s="155">
        <f t="shared" si="8"/>
        <v>-5.682182985553772</v>
      </c>
      <c r="AE24" s="155">
        <f t="shared" si="9"/>
        <v>4.317817014446228</v>
      </c>
      <c r="AF24" s="155">
        <f t="shared" si="10"/>
        <v>-8.6385625889791893</v>
      </c>
      <c r="AG24" s="155">
        <f t="shared" si="11"/>
        <v>7.2741966178716444</v>
      </c>
      <c r="AH24" s="155">
        <f t="shared" si="12"/>
        <v>-1.8796226796381867</v>
      </c>
      <c r="AI24" s="155">
        <f t="shared" si="13"/>
        <v>-6.879622679638187</v>
      </c>
      <c r="AJ24" s="155">
        <f t="shared" si="14"/>
        <v>3.120377320361813</v>
      </c>
      <c r="AK24" s="155">
        <f t="shared" si="15"/>
        <v>-5.4686690120169308</v>
      </c>
      <c r="AL24" s="155">
        <f t="shared" si="16"/>
        <v>1.7094236527405571</v>
      </c>
      <c r="AM24" s="155">
        <f t="shared" si="17"/>
        <v>-1.9384717241940193</v>
      </c>
      <c r="AN24" s="155">
        <f t="shared" si="18"/>
        <v>-6.9384717241940193</v>
      </c>
      <c r="AO24" s="155">
        <f t="shared" si="19"/>
        <v>3.0615282758059807</v>
      </c>
      <c r="AP24" s="155">
        <f t="shared" si="20"/>
        <v>-5.4142017120472445</v>
      </c>
      <c r="AQ24" s="155">
        <f t="shared" si="21"/>
        <v>1.5372582636592056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5" customFormat="1" x14ac:dyDescent="0.25">
      <c r="A25" s="36" t="s">
        <v>20</v>
      </c>
      <c r="B25" s="49" t="s">
        <v>98</v>
      </c>
      <c r="C25" s="36" t="s">
        <v>43</v>
      </c>
      <c r="D25" s="40" t="s">
        <v>105</v>
      </c>
      <c r="E25" s="131">
        <v>447.09949999999998</v>
      </c>
      <c r="F25" s="131">
        <f t="shared" si="22"/>
        <v>447.6</v>
      </c>
      <c r="G25" s="188">
        <v>0.40006999999999998</v>
      </c>
      <c r="H25" s="188">
        <v>0.10043000000000001</v>
      </c>
      <c r="I25" s="182">
        <f t="shared" si="23"/>
        <v>0.50049999999999994</v>
      </c>
      <c r="J25" s="38">
        <f t="shared" si="24"/>
        <v>1118.9649169045899</v>
      </c>
      <c r="K25" s="89">
        <v>446.8</v>
      </c>
      <c r="L25" s="88">
        <v>447.3</v>
      </c>
      <c r="M25" s="92">
        <v>0.38669999999999999</v>
      </c>
      <c r="N25" s="89">
        <v>0.10150000000000001</v>
      </c>
      <c r="O25" s="92">
        <v>0.48820000000000002</v>
      </c>
      <c r="P25" s="89">
        <v>1092</v>
      </c>
      <c r="Q25" s="38">
        <f t="shared" si="25"/>
        <v>79.209340434248247</v>
      </c>
      <c r="R25" s="38">
        <f t="shared" si="26"/>
        <v>-3.3419151648461503</v>
      </c>
      <c r="S25" s="38">
        <f t="shared" si="27"/>
        <v>20.790659565751742</v>
      </c>
      <c r="T25" s="38">
        <f t="shared" si="28"/>
        <v>1.0654186995917569</v>
      </c>
      <c r="U25" s="38">
        <f t="shared" si="29"/>
        <v>-2.4575424575424423</v>
      </c>
      <c r="V25" s="38">
        <f t="shared" si="30"/>
        <v>-2.4098089669498659</v>
      </c>
      <c r="W25" s="172"/>
      <c r="X25" s="155">
        <f t="shared" si="2"/>
        <v>-1.9093317338931326</v>
      </c>
      <c r="Y25" s="155">
        <f t="shared" si="3"/>
        <v>-6.9093317338931328</v>
      </c>
      <c r="Z25" s="155">
        <f t="shared" si="4"/>
        <v>3.0906682661068672</v>
      </c>
      <c r="AA25" s="155">
        <f t="shared" si="5"/>
        <v>-5.0468713013354449</v>
      </c>
      <c r="AB25" s="155">
        <f t="shared" si="6"/>
        <v>1.2282078335491795</v>
      </c>
      <c r="AC25" s="155">
        <f t="shared" si="7"/>
        <v>-0.6821829855537721</v>
      </c>
      <c r="AD25" s="155">
        <f t="shared" si="8"/>
        <v>-5.682182985553772</v>
      </c>
      <c r="AE25" s="155">
        <f t="shared" si="9"/>
        <v>4.317817014446228</v>
      </c>
      <c r="AF25" s="155">
        <f t="shared" si="10"/>
        <v>-8.6385625889791893</v>
      </c>
      <c r="AG25" s="155">
        <f t="shared" si="11"/>
        <v>7.2741966178716444</v>
      </c>
      <c r="AH25" s="155">
        <f t="shared" si="12"/>
        <v>-1.8796226796381867</v>
      </c>
      <c r="AI25" s="155">
        <f t="shared" si="13"/>
        <v>-6.879622679638187</v>
      </c>
      <c r="AJ25" s="155">
        <f t="shared" si="14"/>
        <v>3.120377320361813</v>
      </c>
      <c r="AK25" s="155">
        <f t="shared" si="15"/>
        <v>-5.4686690120169308</v>
      </c>
      <c r="AL25" s="155">
        <f t="shared" si="16"/>
        <v>1.7094236527405571</v>
      </c>
      <c r="AM25" s="155">
        <f t="shared" si="17"/>
        <v>-1.9384717241940193</v>
      </c>
      <c r="AN25" s="155">
        <f t="shared" si="18"/>
        <v>-6.9384717241940193</v>
      </c>
      <c r="AO25" s="155">
        <f t="shared" si="19"/>
        <v>3.0615282758059807</v>
      </c>
      <c r="AP25" s="155">
        <f t="shared" si="20"/>
        <v>-5.4142017120472445</v>
      </c>
      <c r="AQ25" s="155">
        <f t="shared" si="21"/>
        <v>1.5372582636592056</v>
      </c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5" customFormat="1" x14ac:dyDescent="0.25">
      <c r="A26" s="36" t="s">
        <v>20</v>
      </c>
      <c r="B26" s="49" t="s">
        <v>98</v>
      </c>
      <c r="C26" s="36" t="s">
        <v>43</v>
      </c>
      <c r="D26" s="40" t="s">
        <v>106</v>
      </c>
      <c r="E26" s="131">
        <v>448.29949999999997</v>
      </c>
      <c r="F26" s="131">
        <f t="shared" si="22"/>
        <v>448.79999999999995</v>
      </c>
      <c r="G26" s="188">
        <v>0.40049000000000001</v>
      </c>
      <c r="H26" s="188">
        <v>0.10001</v>
      </c>
      <c r="I26" s="182">
        <f t="shared" si="23"/>
        <v>0.50050000000000006</v>
      </c>
      <c r="J26" s="38">
        <f t="shared" si="24"/>
        <v>1115.9709532403492</v>
      </c>
      <c r="K26" s="89">
        <v>448.1</v>
      </c>
      <c r="L26" s="88">
        <v>448.6</v>
      </c>
      <c r="M26" s="92">
        <v>0.3881</v>
      </c>
      <c r="N26" s="92">
        <v>0.1003</v>
      </c>
      <c r="O26" s="92">
        <v>0.4884</v>
      </c>
      <c r="P26" s="89">
        <v>1089</v>
      </c>
      <c r="Q26" s="38">
        <f t="shared" si="25"/>
        <v>79.463554463554459</v>
      </c>
      <c r="R26" s="38">
        <f t="shared" si="26"/>
        <v>-3.0937102049988794</v>
      </c>
      <c r="S26" s="38">
        <f t="shared" si="27"/>
        <v>20.536445536445534</v>
      </c>
      <c r="T26" s="38">
        <f t="shared" si="28"/>
        <v>0.28997100289970862</v>
      </c>
      <c r="U26" s="38">
        <f t="shared" si="29"/>
        <v>-2.4175824175824285</v>
      </c>
      <c r="V26" s="38">
        <f t="shared" si="30"/>
        <v>-2.4168149862714592</v>
      </c>
      <c r="W26" s="172"/>
      <c r="X26" s="155">
        <f t="shared" si="2"/>
        <v>-1.9093317338931326</v>
      </c>
      <c r="Y26" s="155">
        <f t="shared" si="3"/>
        <v>-6.9093317338931328</v>
      </c>
      <c r="Z26" s="155">
        <f t="shared" si="4"/>
        <v>3.0906682661068672</v>
      </c>
      <c r="AA26" s="155">
        <f t="shared" si="5"/>
        <v>-5.0468713013354449</v>
      </c>
      <c r="AB26" s="155">
        <f t="shared" si="6"/>
        <v>1.2282078335491795</v>
      </c>
      <c r="AC26" s="155">
        <f t="shared" si="7"/>
        <v>-0.6821829855537721</v>
      </c>
      <c r="AD26" s="155">
        <f t="shared" si="8"/>
        <v>-5.682182985553772</v>
      </c>
      <c r="AE26" s="155">
        <f t="shared" si="9"/>
        <v>4.317817014446228</v>
      </c>
      <c r="AF26" s="155">
        <f t="shared" si="10"/>
        <v>-8.6385625889791893</v>
      </c>
      <c r="AG26" s="155">
        <f t="shared" si="11"/>
        <v>7.2741966178716444</v>
      </c>
      <c r="AH26" s="155">
        <f t="shared" si="12"/>
        <v>-1.8796226796381867</v>
      </c>
      <c r="AI26" s="155">
        <f t="shared" si="13"/>
        <v>-6.879622679638187</v>
      </c>
      <c r="AJ26" s="155">
        <f t="shared" si="14"/>
        <v>3.120377320361813</v>
      </c>
      <c r="AK26" s="155">
        <f t="shared" si="15"/>
        <v>-5.4686690120169308</v>
      </c>
      <c r="AL26" s="155">
        <f t="shared" si="16"/>
        <v>1.7094236527405571</v>
      </c>
      <c r="AM26" s="155">
        <f t="shared" si="17"/>
        <v>-1.9384717241940193</v>
      </c>
      <c r="AN26" s="155">
        <f t="shared" si="18"/>
        <v>-6.9384717241940193</v>
      </c>
      <c r="AO26" s="155">
        <f t="shared" si="19"/>
        <v>3.0615282758059807</v>
      </c>
      <c r="AP26" s="155">
        <f t="shared" si="20"/>
        <v>-5.4142017120472445</v>
      </c>
      <c r="AQ26" s="155">
        <f t="shared" si="21"/>
        <v>1.5372582636592056</v>
      </c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5" customFormat="1" x14ac:dyDescent="0.25">
      <c r="A27" s="36" t="s">
        <v>20</v>
      </c>
      <c r="B27" s="49" t="s">
        <v>98</v>
      </c>
      <c r="C27" s="36" t="s">
        <v>43</v>
      </c>
      <c r="D27" s="40" t="s">
        <v>107</v>
      </c>
      <c r="E27" s="131">
        <v>447.89988999999997</v>
      </c>
      <c r="F27" s="131">
        <f t="shared" si="22"/>
        <v>448.4</v>
      </c>
      <c r="G27" s="188">
        <v>0.40001999999999999</v>
      </c>
      <c r="H27" s="188">
        <v>0.10009</v>
      </c>
      <c r="I27" s="182">
        <f t="shared" si="23"/>
        <v>0.50010999999999994</v>
      </c>
      <c r="J27" s="38">
        <f t="shared" si="24"/>
        <v>1116.0961905130721</v>
      </c>
      <c r="K27" s="89">
        <v>447.7</v>
      </c>
      <c r="L27" s="88">
        <v>448.2</v>
      </c>
      <c r="M27" s="89">
        <v>0.39589999999999997</v>
      </c>
      <c r="N27" s="92">
        <v>0.10009999999999999</v>
      </c>
      <c r="O27" s="92">
        <v>0.496</v>
      </c>
      <c r="P27" s="89">
        <v>1107</v>
      </c>
      <c r="Q27" s="38">
        <f t="shared" si="25"/>
        <v>79.818548387096769</v>
      </c>
      <c r="R27" s="38">
        <f t="shared" si="26"/>
        <v>-1.0299485025748745</v>
      </c>
      <c r="S27" s="38">
        <f t="shared" si="27"/>
        <v>20.181451612903224</v>
      </c>
      <c r="T27" s="38">
        <f t="shared" si="28"/>
        <v>9.9910080927126822E-3</v>
      </c>
      <c r="U27" s="38">
        <f t="shared" si="29"/>
        <v>-0.82181919977603879</v>
      </c>
      <c r="V27" s="38">
        <f t="shared" si="30"/>
        <v>-0.81500058779795204</v>
      </c>
      <c r="W27" s="172" t="s">
        <v>198</v>
      </c>
      <c r="X27" s="155">
        <f t="shared" si="2"/>
        <v>-1.9093317338931326</v>
      </c>
      <c r="Y27" s="155">
        <f t="shared" si="3"/>
        <v>-6.9093317338931328</v>
      </c>
      <c r="Z27" s="155">
        <f t="shared" si="4"/>
        <v>3.0906682661068672</v>
      </c>
      <c r="AA27" s="155">
        <f t="shared" si="5"/>
        <v>-5.0468713013354449</v>
      </c>
      <c r="AB27" s="155">
        <f t="shared" si="6"/>
        <v>1.2282078335491795</v>
      </c>
      <c r="AC27" s="155">
        <f t="shared" si="7"/>
        <v>-0.6821829855537721</v>
      </c>
      <c r="AD27" s="155">
        <f t="shared" si="8"/>
        <v>-5.682182985553772</v>
      </c>
      <c r="AE27" s="155">
        <f t="shared" si="9"/>
        <v>4.317817014446228</v>
      </c>
      <c r="AF27" s="155">
        <f t="shared" si="10"/>
        <v>-8.6385625889791893</v>
      </c>
      <c r="AG27" s="155">
        <f t="shared" si="11"/>
        <v>7.2741966178716444</v>
      </c>
      <c r="AH27" s="155">
        <f t="shared" si="12"/>
        <v>-1.8796226796381867</v>
      </c>
      <c r="AI27" s="155">
        <f t="shared" si="13"/>
        <v>-6.879622679638187</v>
      </c>
      <c r="AJ27" s="155">
        <f t="shared" si="14"/>
        <v>3.120377320361813</v>
      </c>
      <c r="AK27" s="155">
        <f t="shared" si="15"/>
        <v>-5.4686690120169308</v>
      </c>
      <c r="AL27" s="155">
        <f t="shared" si="16"/>
        <v>1.7094236527405571</v>
      </c>
      <c r="AM27" s="155">
        <f t="shared" si="17"/>
        <v>-1.9384717241940193</v>
      </c>
      <c r="AN27" s="155">
        <f t="shared" si="18"/>
        <v>-6.9384717241940193</v>
      </c>
      <c r="AO27" s="155">
        <f t="shared" si="19"/>
        <v>3.0615282758059807</v>
      </c>
      <c r="AP27" s="155">
        <f t="shared" si="20"/>
        <v>-5.4142017120472445</v>
      </c>
      <c r="AQ27" s="155">
        <f t="shared" si="21"/>
        <v>1.5372582636592056</v>
      </c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5" customFormat="1" x14ac:dyDescent="0.25">
      <c r="A28" s="36" t="s">
        <v>21</v>
      </c>
      <c r="B28" s="49" t="s">
        <v>99</v>
      </c>
      <c r="C28" s="194" t="s">
        <v>183</v>
      </c>
      <c r="D28" s="40" t="s">
        <v>105</v>
      </c>
      <c r="E28" s="131">
        <v>448.40035</v>
      </c>
      <c r="F28" s="131">
        <f t="shared" si="22"/>
        <v>448.9</v>
      </c>
      <c r="G28" s="188">
        <v>0.39983999999999997</v>
      </c>
      <c r="H28" s="188">
        <v>9.9809999999999996E-2</v>
      </c>
      <c r="I28" s="182">
        <f t="shared" si="23"/>
        <v>0.49964999999999998</v>
      </c>
      <c r="J28" s="38">
        <f t="shared" si="24"/>
        <v>1113.8260323720353</v>
      </c>
      <c r="K28" s="152"/>
      <c r="L28" s="88">
        <v>448.8</v>
      </c>
      <c r="M28" s="92">
        <v>0.39439999999999997</v>
      </c>
      <c r="N28" s="195">
        <v>9.8799999999999999E-2</v>
      </c>
      <c r="O28" s="92">
        <v>0.49320000000000003</v>
      </c>
      <c r="P28" s="89">
        <v>1100</v>
      </c>
      <c r="Q28" s="38">
        <f t="shared" si="25"/>
        <v>79.967558799675572</v>
      </c>
      <c r="R28" s="38">
        <f t="shared" si="26"/>
        <v>-1.360544217687075</v>
      </c>
      <c r="S28" s="38">
        <f t="shared" si="27"/>
        <v>20.03244120032441</v>
      </c>
      <c r="T28" s="38">
        <f t="shared" si="28"/>
        <v>-1.0119226530407746</v>
      </c>
      <c r="U28" s="38">
        <f t="shared" si="29"/>
        <v>-1.2909036325427712</v>
      </c>
      <c r="V28" s="38">
        <f t="shared" si="30"/>
        <v>-1.2413098608039386</v>
      </c>
      <c r="W28" s="172"/>
      <c r="X28" s="155">
        <f t="shared" si="2"/>
        <v>-1.9093317338931326</v>
      </c>
      <c r="Y28" s="155">
        <f t="shared" si="3"/>
        <v>-6.9093317338931328</v>
      </c>
      <c r="Z28" s="155">
        <f t="shared" si="4"/>
        <v>3.0906682661068672</v>
      </c>
      <c r="AA28" s="155">
        <f t="shared" si="5"/>
        <v>-5.0468713013354449</v>
      </c>
      <c r="AB28" s="155">
        <f t="shared" si="6"/>
        <v>1.2282078335491795</v>
      </c>
      <c r="AC28" s="155">
        <f t="shared" si="7"/>
        <v>-0.6821829855537721</v>
      </c>
      <c r="AD28" s="155">
        <f t="shared" si="8"/>
        <v>-5.682182985553772</v>
      </c>
      <c r="AE28" s="155">
        <f t="shared" si="9"/>
        <v>4.317817014446228</v>
      </c>
      <c r="AF28" s="155">
        <f t="shared" si="10"/>
        <v>-8.6385625889791893</v>
      </c>
      <c r="AG28" s="155">
        <f t="shared" si="11"/>
        <v>7.2741966178716444</v>
      </c>
      <c r="AH28" s="155">
        <f t="shared" si="12"/>
        <v>-1.8796226796381867</v>
      </c>
      <c r="AI28" s="155">
        <f t="shared" si="13"/>
        <v>-6.879622679638187</v>
      </c>
      <c r="AJ28" s="155">
        <f t="shared" si="14"/>
        <v>3.120377320361813</v>
      </c>
      <c r="AK28" s="155">
        <f t="shared" si="15"/>
        <v>-5.4686690120169308</v>
      </c>
      <c r="AL28" s="155">
        <f t="shared" si="16"/>
        <v>1.7094236527405571</v>
      </c>
      <c r="AM28" s="155">
        <f t="shared" si="17"/>
        <v>-1.9384717241940193</v>
      </c>
      <c r="AN28" s="155">
        <f t="shared" si="18"/>
        <v>-6.9384717241940193</v>
      </c>
      <c r="AO28" s="155">
        <f t="shared" si="19"/>
        <v>3.0615282758059807</v>
      </c>
      <c r="AP28" s="155">
        <f t="shared" si="20"/>
        <v>-5.4142017120472445</v>
      </c>
      <c r="AQ28" s="155">
        <f t="shared" si="21"/>
        <v>1.5372582636592056</v>
      </c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5" customFormat="1" x14ac:dyDescent="0.25">
      <c r="A29" s="36" t="s">
        <v>21</v>
      </c>
      <c r="B29" s="49" t="s">
        <v>99</v>
      </c>
      <c r="C29" s="194" t="s">
        <v>118</v>
      </c>
      <c r="D29" s="40" t="s">
        <v>106</v>
      </c>
      <c r="E29" s="131">
        <v>447.60009999999994</v>
      </c>
      <c r="F29" s="131">
        <f t="shared" si="22"/>
        <v>448.09999999999991</v>
      </c>
      <c r="G29" s="188">
        <v>0.39961000000000002</v>
      </c>
      <c r="H29" s="188">
        <v>0.10029</v>
      </c>
      <c r="I29" s="182">
        <f t="shared" si="23"/>
        <v>0.49990000000000001</v>
      </c>
      <c r="J29" s="38">
        <f t="shared" si="24"/>
        <v>1116.3746319123488</v>
      </c>
      <c r="K29" s="89"/>
      <c r="L29" s="89">
        <v>447.8</v>
      </c>
      <c r="M29" s="92">
        <v>0.39269999999999999</v>
      </c>
      <c r="N29" s="92">
        <v>0.10100000000000001</v>
      </c>
      <c r="O29" s="92">
        <v>0.49370000000000003</v>
      </c>
      <c r="P29" s="89">
        <v>1103</v>
      </c>
      <c r="Q29" s="38">
        <f t="shared" si="25"/>
        <v>79.542232124772127</v>
      </c>
      <c r="R29" s="38">
        <f t="shared" si="26"/>
        <v>-1.7291859563074063</v>
      </c>
      <c r="S29" s="38">
        <f t="shared" si="27"/>
        <v>20.457767875227873</v>
      </c>
      <c r="T29" s="38">
        <f t="shared" si="28"/>
        <v>0.70794695383388406</v>
      </c>
      <c r="U29" s="38">
        <f t="shared" si="29"/>
        <v>-1.2402480496099186</v>
      </c>
      <c r="V29" s="38">
        <f t="shared" si="30"/>
        <v>-1.1980415471675578</v>
      </c>
      <c r="W29" s="172"/>
      <c r="X29" s="155">
        <f t="shared" si="2"/>
        <v>-1.9093317338931326</v>
      </c>
      <c r="Y29" s="155">
        <f t="shared" si="3"/>
        <v>-6.9093317338931328</v>
      </c>
      <c r="Z29" s="155">
        <f t="shared" si="4"/>
        <v>3.0906682661068672</v>
      </c>
      <c r="AA29" s="155">
        <f t="shared" si="5"/>
        <v>-5.0468713013354449</v>
      </c>
      <c r="AB29" s="155">
        <f t="shared" si="6"/>
        <v>1.2282078335491795</v>
      </c>
      <c r="AC29" s="155">
        <f t="shared" si="7"/>
        <v>-0.6821829855537721</v>
      </c>
      <c r="AD29" s="155">
        <f t="shared" si="8"/>
        <v>-5.682182985553772</v>
      </c>
      <c r="AE29" s="155">
        <f t="shared" si="9"/>
        <v>4.317817014446228</v>
      </c>
      <c r="AF29" s="155">
        <f t="shared" si="10"/>
        <v>-8.6385625889791893</v>
      </c>
      <c r="AG29" s="155">
        <f t="shared" si="11"/>
        <v>7.2741966178716444</v>
      </c>
      <c r="AH29" s="155">
        <f t="shared" si="12"/>
        <v>-1.8796226796381867</v>
      </c>
      <c r="AI29" s="155">
        <f t="shared" si="13"/>
        <v>-6.879622679638187</v>
      </c>
      <c r="AJ29" s="155">
        <f t="shared" si="14"/>
        <v>3.120377320361813</v>
      </c>
      <c r="AK29" s="155">
        <f t="shared" si="15"/>
        <v>-5.4686690120169308</v>
      </c>
      <c r="AL29" s="155">
        <f t="shared" si="16"/>
        <v>1.7094236527405571</v>
      </c>
      <c r="AM29" s="155">
        <f t="shared" si="17"/>
        <v>-1.9384717241940193</v>
      </c>
      <c r="AN29" s="155">
        <f t="shared" si="18"/>
        <v>-6.9384717241940193</v>
      </c>
      <c r="AO29" s="155">
        <f t="shared" si="19"/>
        <v>3.0615282758059807</v>
      </c>
      <c r="AP29" s="155">
        <f t="shared" si="20"/>
        <v>-5.4142017120472445</v>
      </c>
      <c r="AQ29" s="155">
        <f t="shared" si="21"/>
        <v>1.5372582636592056</v>
      </c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5" customFormat="1" x14ac:dyDescent="0.25">
      <c r="A30" s="36" t="s">
        <v>21</v>
      </c>
      <c r="B30" s="49" t="s">
        <v>99</v>
      </c>
      <c r="C30" s="5" t="s">
        <v>179</v>
      </c>
      <c r="D30" s="40" t="s">
        <v>107</v>
      </c>
      <c r="E30" s="131">
        <v>447.79948999999999</v>
      </c>
      <c r="F30" s="131">
        <f t="shared" si="22"/>
        <v>448.3</v>
      </c>
      <c r="G30" s="188">
        <v>0.40028000000000002</v>
      </c>
      <c r="H30" s="188">
        <v>0.10023</v>
      </c>
      <c r="I30" s="182">
        <f t="shared" si="23"/>
        <v>0.50051000000000001</v>
      </c>
      <c r="J30" s="38">
        <f t="shared" si="24"/>
        <v>1117.2388263902315</v>
      </c>
      <c r="K30" s="89"/>
      <c r="L30" s="88">
        <v>448</v>
      </c>
      <c r="M30" s="92">
        <v>0.39429999999999998</v>
      </c>
      <c r="N30" s="92">
        <v>9.8100000000000007E-2</v>
      </c>
      <c r="O30" s="92">
        <v>0.4924</v>
      </c>
      <c r="P30" s="89">
        <v>1100</v>
      </c>
      <c r="Q30" s="38">
        <f t="shared" si="25"/>
        <v>80.077173030056855</v>
      </c>
      <c r="R30" s="38">
        <f t="shared" si="26"/>
        <v>-1.4939542320375838</v>
      </c>
      <c r="S30" s="38">
        <f t="shared" si="27"/>
        <v>19.922826969943134</v>
      </c>
      <c r="T30" s="38">
        <f t="shared" si="28"/>
        <v>-2.1251122418437527</v>
      </c>
      <c r="U30" s="38">
        <f t="shared" si="29"/>
        <v>-1.6203472458092758</v>
      </c>
      <c r="V30" s="38">
        <f t="shared" si="30"/>
        <v>-1.5429849001873337</v>
      </c>
      <c r="W30" s="172"/>
      <c r="X30" s="155">
        <f t="shared" si="2"/>
        <v>-1.9093317338931326</v>
      </c>
      <c r="Y30" s="155">
        <f t="shared" si="3"/>
        <v>-6.9093317338931328</v>
      </c>
      <c r="Z30" s="155">
        <f t="shared" si="4"/>
        <v>3.0906682661068672</v>
      </c>
      <c r="AA30" s="155">
        <f t="shared" si="5"/>
        <v>-5.0468713013354449</v>
      </c>
      <c r="AB30" s="155">
        <f t="shared" si="6"/>
        <v>1.2282078335491795</v>
      </c>
      <c r="AC30" s="155">
        <f t="shared" si="7"/>
        <v>-0.6821829855537721</v>
      </c>
      <c r="AD30" s="155">
        <f t="shared" si="8"/>
        <v>-5.682182985553772</v>
      </c>
      <c r="AE30" s="155">
        <f t="shared" si="9"/>
        <v>4.317817014446228</v>
      </c>
      <c r="AF30" s="155">
        <f t="shared" si="10"/>
        <v>-8.6385625889791893</v>
      </c>
      <c r="AG30" s="155">
        <f t="shared" si="11"/>
        <v>7.2741966178716444</v>
      </c>
      <c r="AH30" s="155">
        <f t="shared" si="12"/>
        <v>-1.8796226796381867</v>
      </c>
      <c r="AI30" s="155">
        <f t="shared" si="13"/>
        <v>-6.879622679638187</v>
      </c>
      <c r="AJ30" s="155">
        <f t="shared" si="14"/>
        <v>3.120377320361813</v>
      </c>
      <c r="AK30" s="155">
        <f t="shared" si="15"/>
        <v>-5.4686690120169308</v>
      </c>
      <c r="AL30" s="155">
        <f t="shared" si="16"/>
        <v>1.7094236527405571</v>
      </c>
      <c r="AM30" s="155">
        <f t="shared" si="17"/>
        <v>-1.9384717241940193</v>
      </c>
      <c r="AN30" s="155">
        <f t="shared" si="18"/>
        <v>-6.9384717241940193</v>
      </c>
      <c r="AO30" s="155">
        <f t="shared" si="19"/>
        <v>3.0615282758059807</v>
      </c>
      <c r="AP30" s="155">
        <f t="shared" si="20"/>
        <v>-5.4142017120472445</v>
      </c>
      <c r="AQ30" s="155">
        <f t="shared" si="21"/>
        <v>1.5372582636592056</v>
      </c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5" customFormat="1" x14ac:dyDescent="0.25">
      <c r="A31" s="36" t="s">
        <v>22</v>
      </c>
      <c r="B31" s="49" t="s">
        <v>100</v>
      </c>
      <c r="C31" s="36" t="s">
        <v>42</v>
      </c>
      <c r="D31" s="40" t="s">
        <v>105</v>
      </c>
      <c r="E31" s="131">
        <v>446.69988999999993</v>
      </c>
      <c r="F31" s="131">
        <f t="shared" si="22"/>
        <v>447.19999999999987</v>
      </c>
      <c r="G31" s="188">
        <v>0.39990999999999999</v>
      </c>
      <c r="H31" s="188">
        <v>0.1002</v>
      </c>
      <c r="I31" s="182">
        <f t="shared" si="23"/>
        <v>0.50010999999999994</v>
      </c>
      <c r="J31" s="38">
        <f t="shared" si="24"/>
        <v>1119.0931686715981</v>
      </c>
      <c r="K31" s="89"/>
      <c r="L31" s="88">
        <v>447.8</v>
      </c>
      <c r="M31" s="92">
        <v>0.39900000000000002</v>
      </c>
      <c r="N31" s="92">
        <v>0.1021</v>
      </c>
      <c r="O31" s="92">
        <v>0.50109999999999999</v>
      </c>
      <c r="P31" s="89">
        <v>1120</v>
      </c>
      <c r="Q31" s="38">
        <f t="shared" si="25"/>
        <v>79.62482538415486</v>
      </c>
      <c r="R31" s="38">
        <f t="shared" si="26"/>
        <v>-0.22755119901977108</v>
      </c>
      <c r="S31" s="38">
        <f t="shared" si="27"/>
        <v>20.37517461584514</v>
      </c>
      <c r="T31" s="38">
        <f t="shared" si="28"/>
        <v>1.8962075848303384</v>
      </c>
      <c r="U31" s="38">
        <f t="shared" si="29"/>
        <v>0.19795644958110148</v>
      </c>
      <c r="V31" s="38">
        <f t="shared" si="30"/>
        <v>8.103269270050048E-2</v>
      </c>
      <c r="W31" s="172"/>
      <c r="X31" s="155">
        <f t="shared" si="2"/>
        <v>-1.9093317338931326</v>
      </c>
      <c r="Y31" s="155">
        <f t="shared" si="3"/>
        <v>-6.9093317338931328</v>
      </c>
      <c r="Z31" s="155">
        <f t="shared" si="4"/>
        <v>3.0906682661068672</v>
      </c>
      <c r="AA31" s="155">
        <f t="shared" si="5"/>
        <v>-5.0468713013354449</v>
      </c>
      <c r="AB31" s="155">
        <f t="shared" si="6"/>
        <v>1.2282078335491795</v>
      </c>
      <c r="AC31" s="155">
        <f t="shared" si="7"/>
        <v>-0.6821829855537721</v>
      </c>
      <c r="AD31" s="155">
        <f t="shared" si="8"/>
        <v>-5.682182985553772</v>
      </c>
      <c r="AE31" s="155">
        <f t="shared" si="9"/>
        <v>4.317817014446228</v>
      </c>
      <c r="AF31" s="155">
        <f t="shared" si="10"/>
        <v>-8.6385625889791893</v>
      </c>
      <c r="AG31" s="155">
        <f t="shared" si="11"/>
        <v>7.2741966178716444</v>
      </c>
      <c r="AH31" s="155">
        <f t="shared" si="12"/>
        <v>-1.8796226796381867</v>
      </c>
      <c r="AI31" s="155">
        <f t="shared" si="13"/>
        <v>-6.879622679638187</v>
      </c>
      <c r="AJ31" s="155">
        <f t="shared" si="14"/>
        <v>3.120377320361813</v>
      </c>
      <c r="AK31" s="155">
        <f t="shared" si="15"/>
        <v>-5.4686690120169308</v>
      </c>
      <c r="AL31" s="155">
        <f t="shared" si="16"/>
        <v>1.7094236527405571</v>
      </c>
      <c r="AM31" s="155">
        <f t="shared" si="17"/>
        <v>-1.9384717241940193</v>
      </c>
      <c r="AN31" s="155">
        <f t="shared" si="18"/>
        <v>-6.9384717241940193</v>
      </c>
      <c r="AO31" s="155">
        <f t="shared" si="19"/>
        <v>3.0615282758059807</v>
      </c>
      <c r="AP31" s="155">
        <f t="shared" si="20"/>
        <v>-5.4142017120472445</v>
      </c>
      <c r="AQ31" s="155">
        <f t="shared" si="21"/>
        <v>1.5372582636592056</v>
      </c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5" customFormat="1" x14ac:dyDescent="0.25">
      <c r="A32" s="36" t="s">
        <v>22</v>
      </c>
      <c r="B32" s="49" t="s">
        <v>100</v>
      </c>
      <c r="C32" s="36" t="s">
        <v>42</v>
      </c>
      <c r="D32" s="40" t="s">
        <v>106</v>
      </c>
      <c r="E32" s="131">
        <v>447.60015000000004</v>
      </c>
      <c r="F32" s="131">
        <f t="shared" si="22"/>
        <v>448.1</v>
      </c>
      <c r="G32" s="188">
        <v>0.39985999999999999</v>
      </c>
      <c r="H32" s="188">
        <v>9.9989999999999996E-2</v>
      </c>
      <c r="I32" s="182">
        <f t="shared" si="23"/>
        <v>0.49985000000000002</v>
      </c>
      <c r="J32" s="38">
        <f t="shared" si="24"/>
        <v>1116.2628945120141</v>
      </c>
      <c r="K32" s="89"/>
      <c r="L32" s="88">
        <v>448.6</v>
      </c>
      <c r="M32" s="92">
        <v>0.40479999999999999</v>
      </c>
      <c r="N32" s="92">
        <v>0.10100000000000001</v>
      </c>
      <c r="O32" s="89">
        <v>0.50580000000000003</v>
      </c>
      <c r="P32" s="89">
        <v>1128</v>
      </c>
      <c r="Q32" s="38">
        <f t="shared" si="25"/>
        <v>80.031633056544081</v>
      </c>
      <c r="R32" s="38">
        <f t="shared" si="26"/>
        <v>1.2354324013404692</v>
      </c>
      <c r="S32" s="38">
        <f t="shared" si="27"/>
        <v>19.968366943455912</v>
      </c>
      <c r="T32" s="38">
        <f t="shared" si="28"/>
        <v>1.010101010101021</v>
      </c>
      <c r="U32" s="38">
        <f t="shared" si="29"/>
        <v>1.1903571071321417</v>
      </c>
      <c r="V32" s="38">
        <f t="shared" si="30"/>
        <v>1.0514642693661245</v>
      </c>
      <c r="W32" s="172"/>
      <c r="X32" s="155">
        <f t="shared" si="2"/>
        <v>-1.9093317338931326</v>
      </c>
      <c r="Y32" s="155">
        <f t="shared" si="3"/>
        <v>-6.9093317338931328</v>
      </c>
      <c r="Z32" s="155">
        <f t="shared" si="4"/>
        <v>3.0906682661068672</v>
      </c>
      <c r="AA32" s="155">
        <f t="shared" si="5"/>
        <v>-5.0468713013354449</v>
      </c>
      <c r="AB32" s="155">
        <f t="shared" si="6"/>
        <v>1.2282078335491795</v>
      </c>
      <c r="AC32" s="155">
        <f t="shared" si="7"/>
        <v>-0.6821829855537721</v>
      </c>
      <c r="AD32" s="155">
        <f t="shared" si="8"/>
        <v>-5.682182985553772</v>
      </c>
      <c r="AE32" s="155">
        <f t="shared" si="9"/>
        <v>4.317817014446228</v>
      </c>
      <c r="AF32" s="155">
        <f t="shared" si="10"/>
        <v>-8.6385625889791893</v>
      </c>
      <c r="AG32" s="155">
        <f t="shared" si="11"/>
        <v>7.2741966178716444</v>
      </c>
      <c r="AH32" s="155">
        <f t="shared" si="12"/>
        <v>-1.8796226796381867</v>
      </c>
      <c r="AI32" s="155">
        <f t="shared" si="13"/>
        <v>-6.879622679638187</v>
      </c>
      <c r="AJ32" s="155">
        <f t="shared" si="14"/>
        <v>3.120377320361813</v>
      </c>
      <c r="AK32" s="155">
        <f t="shared" si="15"/>
        <v>-5.4686690120169308</v>
      </c>
      <c r="AL32" s="155">
        <f t="shared" si="16"/>
        <v>1.7094236527405571</v>
      </c>
      <c r="AM32" s="155">
        <f t="shared" si="17"/>
        <v>-1.9384717241940193</v>
      </c>
      <c r="AN32" s="155">
        <f t="shared" si="18"/>
        <v>-6.9384717241940193</v>
      </c>
      <c r="AO32" s="155">
        <f t="shared" si="19"/>
        <v>3.0615282758059807</v>
      </c>
      <c r="AP32" s="155">
        <f t="shared" si="20"/>
        <v>-5.4142017120472445</v>
      </c>
      <c r="AQ32" s="155">
        <f t="shared" si="21"/>
        <v>1.5372582636592056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5" customFormat="1" x14ac:dyDescent="0.25">
      <c r="A33" s="181" t="s">
        <v>22</v>
      </c>
      <c r="B33" s="129" t="s">
        <v>100</v>
      </c>
      <c r="C33" s="36" t="s">
        <v>42</v>
      </c>
      <c r="D33" s="40" t="s">
        <v>107</v>
      </c>
      <c r="E33" s="131">
        <v>447.30009999999993</v>
      </c>
      <c r="F33" s="131">
        <f t="shared" si="22"/>
        <v>447.7999999999999</v>
      </c>
      <c r="G33" s="188">
        <v>0.39993000000000001</v>
      </c>
      <c r="H33" s="188">
        <v>9.9970000000000003E-2</v>
      </c>
      <c r="I33" s="182">
        <f t="shared" si="23"/>
        <v>0.49990000000000001</v>
      </c>
      <c r="J33" s="38">
        <f t="shared" si="24"/>
        <v>1117.1230583034358</v>
      </c>
      <c r="K33" s="89"/>
      <c r="L33" s="88">
        <v>448.3</v>
      </c>
      <c r="M33" s="92">
        <v>0.39650000000000002</v>
      </c>
      <c r="N33" s="89">
        <v>0.1014</v>
      </c>
      <c r="O33" s="92">
        <v>0.49790000000000001</v>
      </c>
      <c r="P33" s="89">
        <v>1111</v>
      </c>
      <c r="Q33" s="38">
        <f t="shared" si="25"/>
        <v>79.63446475195822</v>
      </c>
      <c r="R33" s="38">
        <f t="shared" si="26"/>
        <v>-0.85765008876553117</v>
      </c>
      <c r="S33" s="38">
        <f t="shared" si="27"/>
        <v>20.365535248041773</v>
      </c>
      <c r="T33" s="38">
        <f t="shared" si="28"/>
        <v>1.4304291287386222</v>
      </c>
      <c r="U33" s="38">
        <f t="shared" si="29"/>
        <v>-0.40008001600320098</v>
      </c>
      <c r="V33" s="38">
        <f t="shared" si="30"/>
        <v>-0.54810956214034168</v>
      </c>
      <c r="W33" s="172"/>
      <c r="X33" s="155">
        <f t="shared" ref="X33:X63" si="31">$R$68</f>
        <v>-1.9093317338931326</v>
      </c>
      <c r="Y33" s="155">
        <f t="shared" ref="Y33:Y63" si="32">$R$68-5</f>
        <v>-6.9093317338931328</v>
      </c>
      <c r="Z33" s="155">
        <f t="shared" ref="Z33:Z63" si="33">$R$68+5</f>
        <v>3.0906682661068672</v>
      </c>
      <c r="AA33" s="155">
        <f t="shared" ref="AA33:AA63" si="34">($R$68-(3*$R$71))</f>
        <v>-5.0468713013354449</v>
      </c>
      <c r="AB33" s="155">
        <f t="shared" ref="AB33:AB63" si="35">($R$68+(3*$R$71))</f>
        <v>1.2282078335491795</v>
      </c>
      <c r="AC33" s="155">
        <f t="shared" ref="AC33:AC63" si="36">$T$68</f>
        <v>-0.6821829855537721</v>
      </c>
      <c r="AD33" s="155">
        <f t="shared" ref="AD33:AD63" si="37">$T$68-5</f>
        <v>-5.682182985553772</v>
      </c>
      <c r="AE33" s="155">
        <f t="shared" ref="AE33:AE63" si="38">$T$68+5</f>
        <v>4.317817014446228</v>
      </c>
      <c r="AF33" s="155">
        <f t="shared" ref="AF33:AF63" si="39">($T$68-(3*$T$71))</f>
        <v>-8.6385625889791893</v>
      </c>
      <c r="AG33" s="155">
        <f t="shared" ref="AG33:AG63" si="40">($T$68+(3*$T$71))</f>
        <v>7.2741966178716444</v>
      </c>
      <c r="AH33" s="155">
        <f t="shared" ref="AH33:AH63" si="41">$U$68</f>
        <v>-1.8796226796381867</v>
      </c>
      <c r="AI33" s="155">
        <f t="shared" ref="AI33:AI63" si="42">$U$68-5</f>
        <v>-6.879622679638187</v>
      </c>
      <c r="AJ33" s="155">
        <f t="shared" ref="AJ33:AJ63" si="43">$U$68+5</f>
        <v>3.120377320361813</v>
      </c>
      <c r="AK33" s="155">
        <f t="shared" ref="AK33:AK63" si="44">($U$68-(3*$U$71))</f>
        <v>-5.4686690120169308</v>
      </c>
      <c r="AL33" s="155">
        <f t="shared" ref="AL33:AL63" si="45">($U$68+(3*$U$71))</f>
        <v>1.7094236527405571</v>
      </c>
      <c r="AM33" s="155">
        <f t="shared" ref="AM33:AM63" si="46">$V$68</f>
        <v>-1.9384717241940193</v>
      </c>
      <c r="AN33" s="155">
        <f t="shared" ref="AN33:AN63" si="47">$V$68-5</f>
        <v>-6.9384717241940193</v>
      </c>
      <c r="AO33" s="155">
        <f t="shared" ref="AO33:AO63" si="48">$V$68+5</f>
        <v>3.0615282758059807</v>
      </c>
      <c r="AP33" s="155">
        <f t="shared" ref="AP33:AP63" si="49">($V$68-(3*$V$71))</f>
        <v>-5.4142017120472445</v>
      </c>
      <c r="AQ33" s="155">
        <f t="shared" ref="AQ33:AQ63" si="50">($V$68+(3*$V$71))</f>
        <v>1.5372582636592056</v>
      </c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5" customFormat="1" x14ac:dyDescent="0.25">
      <c r="A34" s="36" t="s">
        <v>41</v>
      </c>
      <c r="B34" s="49" t="s">
        <v>164</v>
      </c>
      <c r="C34" s="36" t="s">
        <v>174</v>
      </c>
      <c r="D34" s="40" t="s">
        <v>105</v>
      </c>
      <c r="E34" s="131">
        <v>447.39922000000001</v>
      </c>
      <c r="F34" s="131">
        <f t="shared" si="22"/>
        <v>447.90000000000003</v>
      </c>
      <c r="G34" s="188">
        <v>0.40037</v>
      </c>
      <c r="H34" s="188">
        <v>0.10041</v>
      </c>
      <c r="I34" s="182">
        <f t="shared" si="23"/>
        <v>0.50078</v>
      </c>
      <c r="J34" s="38">
        <f t="shared" si="24"/>
        <v>1118.8409315095728</v>
      </c>
      <c r="K34" s="88">
        <v>448</v>
      </c>
      <c r="L34" s="89"/>
      <c r="M34" s="92">
        <v>0.39340000000000003</v>
      </c>
      <c r="N34" s="92">
        <v>9.2799999999999994E-2</v>
      </c>
      <c r="O34" s="92">
        <v>0.48620000000000002</v>
      </c>
      <c r="P34" s="92">
        <v>1085.2587000000001</v>
      </c>
      <c r="Q34" s="38">
        <f t="shared" si="25"/>
        <v>80.913204442616205</v>
      </c>
      <c r="R34" s="38">
        <f t="shared" si="26"/>
        <v>-1.7408896770487241</v>
      </c>
      <c r="S34" s="38">
        <f t="shared" si="27"/>
        <v>19.086795557383791</v>
      </c>
      <c r="T34" s="38">
        <f t="shared" si="28"/>
        <v>-7.5789264017528195</v>
      </c>
      <c r="U34" s="38">
        <f t="shared" si="29"/>
        <v>-2.91145812532449</v>
      </c>
      <c r="V34" s="38">
        <f t="shared" si="30"/>
        <v>-3.0015197481435156</v>
      </c>
      <c r="W34" s="172"/>
      <c r="X34" s="155">
        <f t="shared" si="31"/>
        <v>-1.9093317338931326</v>
      </c>
      <c r="Y34" s="155">
        <f t="shared" si="32"/>
        <v>-6.9093317338931328</v>
      </c>
      <c r="Z34" s="155">
        <f t="shared" si="33"/>
        <v>3.0906682661068672</v>
      </c>
      <c r="AA34" s="155">
        <f t="shared" si="34"/>
        <v>-5.0468713013354449</v>
      </c>
      <c r="AB34" s="155">
        <f t="shared" si="35"/>
        <v>1.2282078335491795</v>
      </c>
      <c r="AC34" s="155">
        <f t="shared" si="36"/>
        <v>-0.6821829855537721</v>
      </c>
      <c r="AD34" s="155">
        <f t="shared" si="37"/>
        <v>-5.682182985553772</v>
      </c>
      <c r="AE34" s="155">
        <f t="shared" si="38"/>
        <v>4.317817014446228</v>
      </c>
      <c r="AF34" s="155">
        <f t="shared" si="39"/>
        <v>-8.6385625889791893</v>
      </c>
      <c r="AG34" s="155">
        <f t="shared" si="40"/>
        <v>7.2741966178716444</v>
      </c>
      <c r="AH34" s="155">
        <f t="shared" si="41"/>
        <v>-1.8796226796381867</v>
      </c>
      <c r="AI34" s="155">
        <f t="shared" si="42"/>
        <v>-6.879622679638187</v>
      </c>
      <c r="AJ34" s="155">
        <f t="shared" si="43"/>
        <v>3.120377320361813</v>
      </c>
      <c r="AK34" s="155">
        <f t="shared" si="44"/>
        <v>-5.4686690120169308</v>
      </c>
      <c r="AL34" s="155">
        <f t="shared" si="45"/>
        <v>1.7094236527405571</v>
      </c>
      <c r="AM34" s="155">
        <f t="shared" si="46"/>
        <v>-1.9384717241940193</v>
      </c>
      <c r="AN34" s="155">
        <f t="shared" si="47"/>
        <v>-6.9384717241940193</v>
      </c>
      <c r="AO34" s="155">
        <f t="shared" si="48"/>
        <v>3.0615282758059807</v>
      </c>
      <c r="AP34" s="155">
        <f t="shared" si="49"/>
        <v>-5.4142017120472445</v>
      </c>
      <c r="AQ34" s="155">
        <f t="shared" si="50"/>
        <v>1.5372582636592056</v>
      </c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5" customFormat="1" x14ac:dyDescent="0.25">
      <c r="A35" s="36" t="s">
        <v>41</v>
      </c>
      <c r="B35" s="49" t="s">
        <v>164</v>
      </c>
      <c r="C35" s="36" t="s">
        <v>174</v>
      </c>
      <c r="D35" s="40" t="s">
        <v>106</v>
      </c>
      <c r="E35" s="131">
        <v>446.89977000000005</v>
      </c>
      <c r="F35" s="131">
        <f t="shared" si="22"/>
        <v>447.40000000000003</v>
      </c>
      <c r="G35" s="188">
        <v>0.40011999999999998</v>
      </c>
      <c r="H35" s="188">
        <v>0.10011</v>
      </c>
      <c r="I35" s="182">
        <f t="shared" si="23"/>
        <v>0.50022999999999995</v>
      </c>
      <c r="J35" s="38">
        <f t="shared" si="24"/>
        <v>1118.8611452346545</v>
      </c>
      <c r="K35" s="88">
        <v>447.4</v>
      </c>
      <c r="L35" s="89"/>
      <c r="M35" s="92">
        <v>0.3931</v>
      </c>
      <c r="N35" s="92">
        <v>9.2299999999999993E-2</v>
      </c>
      <c r="O35" s="92">
        <v>0.4854</v>
      </c>
      <c r="P35" s="92">
        <v>1085.021</v>
      </c>
      <c r="Q35" s="38">
        <f t="shared" si="25"/>
        <v>80.984754841367945</v>
      </c>
      <c r="R35" s="38">
        <f t="shared" si="26"/>
        <v>-1.7544736579026221</v>
      </c>
      <c r="S35" s="38">
        <f t="shared" si="27"/>
        <v>19.015245158632055</v>
      </c>
      <c r="T35" s="38">
        <f t="shared" si="28"/>
        <v>-7.8014184397163238</v>
      </c>
      <c r="U35" s="38">
        <f t="shared" si="29"/>
        <v>-2.9646362673170255</v>
      </c>
      <c r="V35" s="38">
        <f t="shared" si="30"/>
        <v>-3.0245169723502521</v>
      </c>
      <c r="W35" s="172"/>
      <c r="X35" s="155">
        <f t="shared" si="31"/>
        <v>-1.9093317338931326</v>
      </c>
      <c r="Y35" s="155">
        <f t="shared" si="32"/>
        <v>-6.9093317338931328</v>
      </c>
      <c r="Z35" s="155">
        <f t="shared" si="33"/>
        <v>3.0906682661068672</v>
      </c>
      <c r="AA35" s="155">
        <f t="shared" si="34"/>
        <v>-5.0468713013354449</v>
      </c>
      <c r="AB35" s="155">
        <f t="shared" si="35"/>
        <v>1.2282078335491795</v>
      </c>
      <c r="AC35" s="155">
        <f t="shared" si="36"/>
        <v>-0.6821829855537721</v>
      </c>
      <c r="AD35" s="155">
        <f t="shared" si="37"/>
        <v>-5.682182985553772</v>
      </c>
      <c r="AE35" s="155">
        <f t="shared" si="38"/>
        <v>4.317817014446228</v>
      </c>
      <c r="AF35" s="155">
        <f t="shared" si="39"/>
        <v>-8.6385625889791893</v>
      </c>
      <c r="AG35" s="155">
        <f t="shared" si="40"/>
        <v>7.2741966178716444</v>
      </c>
      <c r="AH35" s="155">
        <f t="shared" si="41"/>
        <v>-1.8796226796381867</v>
      </c>
      <c r="AI35" s="155">
        <f t="shared" si="42"/>
        <v>-6.879622679638187</v>
      </c>
      <c r="AJ35" s="155">
        <f t="shared" si="43"/>
        <v>3.120377320361813</v>
      </c>
      <c r="AK35" s="155">
        <f t="shared" si="44"/>
        <v>-5.4686690120169308</v>
      </c>
      <c r="AL35" s="155">
        <f t="shared" si="45"/>
        <v>1.7094236527405571</v>
      </c>
      <c r="AM35" s="155">
        <f t="shared" si="46"/>
        <v>-1.9384717241940193</v>
      </c>
      <c r="AN35" s="155">
        <f t="shared" si="47"/>
        <v>-6.9384717241940193</v>
      </c>
      <c r="AO35" s="155">
        <f t="shared" si="48"/>
        <v>3.0615282758059807</v>
      </c>
      <c r="AP35" s="155">
        <f t="shared" si="49"/>
        <v>-5.4142017120472445</v>
      </c>
      <c r="AQ35" s="155">
        <f t="shared" si="50"/>
        <v>1.5372582636592056</v>
      </c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5" customFormat="1" x14ac:dyDescent="0.25">
      <c r="A36" s="181" t="s">
        <v>41</v>
      </c>
      <c r="B36" s="129" t="s">
        <v>164</v>
      </c>
      <c r="C36" s="36" t="s">
        <v>174</v>
      </c>
      <c r="D36" s="40" t="s">
        <v>107</v>
      </c>
      <c r="E36" s="131">
        <v>446.99945000000008</v>
      </c>
      <c r="F36" s="131">
        <f t="shared" si="22"/>
        <v>447.50000000000006</v>
      </c>
      <c r="G36" s="188">
        <v>0.40046999999999999</v>
      </c>
      <c r="H36" s="188">
        <v>0.10008</v>
      </c>
      <c r="I36" s="182">
        <f t="shared" si="23"/>
        <v>0.50055000000000005</v>
      </c>
      <c r="J36" s="38">
        <f t="shared" si="24"/>
        <v>1119.327026804257</v>
      </c>
      <c r="K36" s="88">
        <v>447.5</v>
      </c>
      <c r="L36" s="88"/>
      <c r="M36" s="92">
        <v>0.39269999999999999</v>
      </c>
      <c r="N36" s="92">
        <v>9.8799999999999999E-2</v>
      </c>
      <c r="O36" s="89">
        <v>0.49149999999999999</v>
      </c>
      <c r="P36" s="92">
        <v>1098.2294999999999</v>
      </c>
      <c r="Q36" s="38">
        <f t="shared" si="25"/>
        <v>79.89827060020346</v>
      </c>
      <c r="R36" s="38">
        <f t="shared" si="26"/>
        <v>-1.9402202412165706</v>
      </c>
      <c r="S36" s="38">
        <f t="shared" si="27"/>
        <v>20.101729399796543</v>
      </c>
      <c r="T36" s="38">
        <f t="shared" si="28"/>
        <v>-1.2789768185451671</v>
      </c>
      <c r="U36" s="38">
        <f t="shared" si="29"/>
        <v>-1.8080111876935485</v>
      </c>
      <c r="V36" s="38">
        <f t="shared" si="30"/>
        <v>-1.8848402923399195</v>
      </c>
      <c r="W36" s="172"/>
      <c r="X36" s="155">
        <f t="shared" si="31"/>
        <v>-1.9093317338931326</v>
      </c>
      <c r="Y36" s="155">
        <f t="shared" si="32"/>
        <v>-6.9093317338931328</v>
      </c>
      <c r="Z36" s="155">
        <f t="shared" si="33"/>
        <v>3.0906682661068672</v>
      </c>
      <c r="AA36" s="155">
        <f t="shared" si="34"/>
        <v>-5.0468713013354449</v>
      </c>
      <c r="AB36" s="155">
        <f t="shared" si="35"/>
        <v>1.2282078335491795</v>
      </c>
      <c r="AC36" s="155">
        <f t="shared" si="36"/>
        <v>-0.6821829855537721</v>
      </c>
      <c r="AD36" s="155">
        <f t="shared" si="37"/>
        <v>-5.682182985553772</v>
      </c>
      <c r="AE36" s="155">
        <f t="shared" si="38"/>
        <v>4.317817014446228</v>
      </c>
      <c r="AF36" s="155">
        <f t="shared" si="39"/>
        <v>-8.6385625889791893</v>
      </c>
      <c r="AG36" s="155">
        <f t="shared" si="40"/>
        <v>7.2741966178716444</v>
      </c>
      <c r="AH36" s="155">
        <f t="shared" si="41"/>
        <v>-1.8796226796381867</v>
      </c>
      <c r="AI36" s="155">
        <f t="shared" si="42"/>
        <v>-6.879622679638187</v>
      </c>
      <c r="AJ36" s="155">
        <f t="shared" si="43"/>
        <v>3.120377320361813</v>
      </c>
      <c r="AK36" s="155">
        <f t="shared" si="44"/>
        <v>-5.4686690120169308</v>
      </c>
      <c r="AL36" s="155">
        <f t="shared" si="45"/>
        <v>1.7094236527405571</v>
      </c>
      <c r="AM36" s="155">
        <f t="shared" si="46"/>
        <v>-1.9384717241940193</v>
      </c>
      <c r="AN36" s="155">
        <f t="shared" si="47"/>
        <v>-6.9384717241940193</v>
      </c>
      <c r="AO36" s="155">
        <f t="shared" si="48"/>
        <v>3.0615282758059807</v>
      </c>
      <c r="AP36" s="155">
        <f t="shared" si="49"/>
        <v>-5.4142017120472445</v>
      </c>
      <c r="AQ36" s="155">
        <f t="shared" si="50"/>
        <v>1.5372582636592056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5" customFormat="1" x14ac:dyDescent="0.25">
      <c r="A37" s="36" t="s">
        <v>50</v>
      </c>
      <c r="B37" s="49" t="s">
        <v>101</v>
      </c>
      <c r="C37" s="36" t="s">
        <v>157</v>
      </c>
      <c r="D37" s="40" t="s">
        <v>105</v>
      </c>
      <c r="E37" s="131">
        <v>448.20023000000003</v>
      </c>
      <c r="F37" s="131">
        <f t="shared" si="22"/>
        <v>448.70000000000005</v>
      </c>
      <c r="G37" s="188">
        <v>0.39962999999999999</v>
      </c>
      <c r="H37" s="188">
        <v>0.10014000000000001</v>
      </c>
      <c r="I37" s="182">
        <f t="shared" si="23"/>
        <v>0.49976999999999999</v>
      </c>
      <c r="J37" s="38">
        <f t="shared" si="24"/>
        <v>1114.590655402646</v>
      </c>
      <c r="K37" s="89"/>
      <c r="L37" s="91">
        <v>448.7</v>
      </c>
      <c r="M37" s="92">
        <v>0.3906</v>
      </c>
      <c r="N37" s="92">
        <v>9.8799999999999999E-2</v>
      </c>
      <c r="O37" s="92">
        <v>0.4894</v>
      </c>
      <c r="P37" s="91">
        <v>1091.45</v>
      </c>
      <c r="Q37" s="38">
        <f t="shared" si="25"/>
        <v>79.812014711892104</v>
      </c>
      <c r="R37" s="38">
        <f t="shared" si="26"/>
        <v>-2.2595901208617928</v>
      </c>
      <c r="S37" s="38">
        <f t="shared" si="27"/>
        <v>20.187985288107889</v>
      </c>
      <c r="T37" s="38">
        <f t="shared" si="28"/>
        <v>-1.3381266227281883</v>
      </c>
      <c r="U37" s="38">
        <f t="shared" si="29"/>
        <v>-2.0749544790603656</v>
      </c>
      <c r="V37" s="38">
        <f t="shared" si="30"/>
        <v>-2.0761573130438991</v>
      </c>
      <c r="W37" s="172"/>
      <c r="X37" s="155">
        <f t="shared" si="31"/>
        <v>-1.9093317338931326</v>
      </c>
      <c r="Y37" s="155">
        <f t="shared" si="32"/>
        <v>-6.9093317338931328</v>
      </c>
      <c r="Z37" s="155">
        <f t="shared" si="33"/>
        <v>3.0906682661068672</v>
      </c>
      <c r="AA37" s="155">
        <f t="shared" si="34"/>
        <v>-5.0468713013354449</v>
      </c>
      <c r="AB37" s="155">
        <f t="shared" si="35"/>
        <v>1.2282078335491795</v>
      </c>
      <c r="AC37" s="155">
        <f t="shared" si="36"/>
        <v>-0.6821829855537721</v>
      </c>
      <c r="AD37" s="155">
        <f t="shared" si="37"/>
        <v>-5.682182985553772</v>
      </c>
      <c r="AE37" s="155">
        <f t="shared" si="38"/>
        <v>4.317817014446228</v>
      </c>
      <c r="AF37" s="155">
        <f t="shared" si="39"/>
        <v>-8.6385625889791893</v>
      </c>
      <c r="AG37" s="155">
        <f t="shared" si="40"/>
        <v>7.2741966178716444</v>
      </c>
      <c r="AH37" s="155">
        <f t="shared" si="41"/>
        <v>-1.8796226796381867</v>
      </c>
      <c r="AI37" s="155">
        <f t="shared" si="42"/>
        <v>-6.879622679638187</v>
      </c>
      <c r="AJ37" s="155">
        <f t="shared" si="43"/>
        <v>3.120377320361813</v>
      </c>
      <c r="AK37" s="155">
        <f t="shared" si="44"/>
        <v>-5.4686690120169308</v>
      </c>
      <c r="AL37" s="155">
        <f t="shared" si="45"/>
        <v>1.7094236527405571</v>
      </c>
      <c r="AM37" s="155">
        <f t="shared" si="46"/>
        <v>-1.9384717241940193</v>
      </c>
      <c r="AN37" s="155">
        <f t="shared" si="47"/>
        <v>-6.9384717241940193</v>
      </c>
      <c r="AO37" s="155">
        <f t="shared" si="48"/>
        <v>3.0615282758059807</v>
      </c>
      <c r="AP37" s="155">
        <f t="shared" si="49"/>
        <v>-5.4142017120472445</v>
      </c>
      <c r="AQ37" s="155">
        <f t="shared" si="50"/>
        <v>1.5372582636592056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5" customFormat="1" x14ac:dyDescent="0.25">
      <c r="A38" s="36" t="s">
        <v>50</v>
      </c>
      <c r="B38" s="49" t="s">
        <v>101</v>
      </c>
      <c r="C38" s="36" t="s">
        <v>157</v>
      </c>
      <c r="D38" s="40" t="s">
        <v>106</v>
      </c>
      <c r="E38" s="131">
        <v>447.00006999999999</v>
      </c>
      <c r="F38" s="131">
        <f t="shared" si="22"/>
        <v>447.5</v>
      </c>
      <c r="G38" s="188">
        <v>0.39996999999999999</v>
      </c>
      <c r="H38" s="188">
        <v>9.9959999999999993E-2</v>
      </c>
      <c r="I38" s="182">
        <f t="shared" si="23"/>
        <v>0.49992999999999999</v>
      </c>
      <c r="J38" s="38">
        <f t="shared" si="24"/>
        <v>1117.9396213317902</v>
      </c>
      <c r="K38" s="89"/>
      <c r="L38" s="91">
        <v>447.5</v>
      </c>
      <c r="M38" s="89">
        <v>0.38750000000000001</v>
      </c>
      <c r="N38" s="92">
        <v>9.7000000000000003E-2</v>
      </c>
      <c r="O38" s="92">
        <v>0.48449999999999999</v>
      </c>
      <c r="P38" s="91">
        <v>1083.4100000000001</v>
      </c>
      <c r="Q38" s="38">
        <f t="shared" si="25"/>
        <v>79.979360165118692</v>
      </c>
      <c r="R38" s="38">
        <f t="shared" si="26"/>
        <v>-3.1177338300372481</v>
      </c>
      <c r="S38" s="38">
        <f t="shared" si="27"/>
        <v>20.020639834881322</v>
      </c>
      <c r="T38" s="38">
        <f t="shared" si="28"/>
        <v>-2.9611844737895061</v>
      </c>
      <c r="U38" s="38">
        <f t="shared" si="29"/>
        <v>-3.0864321004940689</v>
      </c>
      <c r="V38" s="38">
        <f t="shared" si="30"/>
        <v>-3.0886839211097445</v>
      </c>
      <c r="W38" s="172"/>
      <c r="X38" s="155">
        <f t="shared" si="31"/>
        <v>-1.9093317338931326</v>
      </c>
      <c r="Y38" s="155">
        <f t="shared" si="32"/>
        <v>-6.9093317338931328</v>
      </c>
      <c r="Z38" s="155">
        <f t="shared" si="33"/>
        <v>3.0906682661068672</v>
      </c>
      <c r="AA38" s="155">
        <f t="shared" si="34"/>
        <v>-5.0468713013354449</v>
      </c>
      <c r="AB38" s="155">
        <f t="shared" si="35"/>
        <v>1.2282078335491795</v>
      </c>
      <c r="AC38" s="155">
        <f t="shared" si="36"/>
        <v>-0.6821829855537721</v>
      </c>
      <c r="AD38" s="155">
        <f t="shared" si="37"/>
        <v>-5.682182985553772</v>
      </c>
      <c r="AE38" s="155">
        <f t="shared" si="38"/>
        <v>4.317817014446228</v>
      </c>
      <c r="AF38" s="155">
        <f t="shared" si="39"/>
        <v>-8.6385625889791893</v>
      </c>
      <c r="AG38" s="155">
        <f t="shared" si="40"/>
        <v>7.2741966178716444</v>
      </c>
      <c r="AH38" s="155">
        <f t="shared" si="41"/>
        <v>-1.8796226796381867</v>
      </c>
      <c r="AI38" s="155">
        <f t="shared" si="42"/>
        <v>-6.879622679638187</v>
      </c>
      <c r="AJ38" s="155">
        <f t="shared" si="43"/>
        <v>3.120377320361813</v>
      </c>
      <c r="AK38" s="155">
        <f t="shared" si="44"/>
        <v>-5.4686690120169308</v>
      </c>
      <c r="AL38" s="155">
        <f t="shared" si="45"/>
        <v>1.7094236527405571</v>
      </c>
      <c r="AM38" s="155">
        <f t="shared" si="46"/>
        <v>-1.9384717241940193</v>
      </c>
      <c r="AN38" s="155">
        <f t="shared" si="47"/>
        <v>-6.9384717241940193</v>
      </c>
      <c r="AO38" s="155">
        <f t="shared" si="48"/>
        <v>3.0615282758059807</v>
      </c>
      <c r="AP38" s="155">
        <f t="shared" si="49"/>
        <v>-5.4142017120472445</v>
      </c>
      <c r="AQ38" s="155">
        <f t="shared" si="50"/>
        <v>1.5372582636592056</v>
      </c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5" customFormat="1" ht="12" customHeight="1" x14ac:dyDescent="0.25">
      <c r="A39" s="181" t="s">
        <v>50</v>
      </c>
      <c r="B39" s="129" t="s">
        <v>101</v>
      </c>
      <c r="C39" s="36" t="s">
        <v>157</v>
      </c>
      <c r="D39" s="40" t="s">
        <v>107</v>
      </c>
      <c r="E39" s="131">
        <v>448.70058999999998</v>
      </c>
      <c r="F39" s="131">
        <f t="shared" si="22"/>
        <v>449.2</v>
      </c>
      <c r="G39" s="188">
        <v>0.39967999999999998</v>
      </c>
      <c r="H39" s="188">
        <v>9.9729999999999999E-2</v>
      </c>
      <c r="I39" s="182">
        <f t="shared" si="23"/>
        <v>0.49940999999999997</v>
      </c>
      <c r="J39" s="38">
        <f t="shared" si="24"/>
        <v>1112.5466199122002</v>
      </c>
      <c r="K39" s="89"/>
      <c r="L39" s="91">
        <v>449.1</v>
      </c>
      <c r="M39" s="92">
        <v>0.39050000000000001</v>
      </c>
      <c r="N39" s="92">
        <v>9.5500000000000002E-2</v>
      </c>
      <c r="O39" s="92">
        <v>0.48599999999999999</v>
      </c>
      <c r="P39" s="91">
        <v>1082.8900000000001</v>
      </c>
      <c r="Q39" s="38">
        <f t="shared" si="25"/>
        <v>80.349794238683131</v>
      </c>
      <c r="R39" s="38">
        <f t="shared" si="26"/>
        <v>-2.2968374699759724</v>
      </c>
      <c r="S39" s="38">
        <f t="shared" si="27"/>
        <v>19.650205761316876</v>
      </c>
      <c r="T39" s="38">
        <f t="shared" si="28"/>
        <v>-4.2414519201844953</v>
      </c>
      <c r="U39" s="38">
        <f t="shared" si="29"/>
        <v>-2.6851684988286135</v>
      </c>
      <c r="V39" s="38">
        <f t="shared" si="30"/>
        <v>-2.6656518820344375</v>
      </c>
      <c r="W39" s="172"/>
      <c r="X39" s="155">
        <f t="shared" si="31"/>
        <v>-1.9093317338931326</v>
      </c>
      <c r="Y39" s="155">
        <f t="shared" si="32"/>
        <v>-6.9093317338931328</v>
      </c>
      <c r="Z39" s="155">
        <f t="shared" si="33"/>
        <v>3.0906682661068672</v>
      </c>
      <c r="AA39" s="155">
        <f t="shared" si="34"/>
        <v>-5.0468713013354449</v>
      </c>
      <c r="AB39" s="155">
        <f t="shared" si="35"/>
        <v>1.2282078335491795</v>
      </c>
      <c r="AC39" s="155">
        <f t="shared" si="36"/>
        <v>-0.6821829855537721</v>
      </c>
      <c r="AD39" s="155">
        <f t="shared" si="37"/>
        <v>-5.682182985553772</v>
      </c>
      <c r="AE39" s="155">
        <f t="shared" si="38"/>
        <v>4.317817014446228</v>
      </c>
      <c r="AF39" s="155">
        <f t="shared" si="39"/>
        <v>-8.6385625889791893</v>
      </c>
      <c r="AG39" s="155">
        <f t="shared" si="40"/>
        <v>7.2741966178716444</v>
      </c>
      <c r="AH39" s="155">
        <f t="shared" si="41"/>
        <v>-1.8796226796381867</v>
      </c>
      <c r="AI39" s="155">
        <f t="shared" si="42"/>
        <v>-6.879622679638187</v>
      </c>
      <c r="AJ39" s="155">
        <f t="shared" si="43"/>
        <v>3.120377320361813</v>
      </c>
      <c r="AK39" s="155">
        <f t="shared" si="44"/>
        <v>-5.4686690120169308</v>
      </c>
      <c r="AL39" s="155">
        <f t="shared" si="45"/>
        <v>1.7094236527405571</v>
      </c>
      <c r="AM39" s="155">
        <f t="shared" si="46"/>
        <v>-1.9384717241940193</v>
      </c>
      <c r="AN39" s="155">
        <f t="shared" si="47"/>
        <v>-6.9384717241940193</v>
      </c>
      <c r="AO39" s="155">
        <f t="shared" si="48"/>
        <v>3.0615282758059807</v>
      </c>
      <c r="AP39" s="155">
        <f t="shared" si="49"/>
        <v>-5.4142017120472445</v>
      </c>
      <c r="AQ39" s="155">
        <f t="shared" si="50"/>
        <v>1.5372582636592056</v>
      </c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110" customFormat="1" x14ac:dyDescent="0.25">
      <c r="A40" s="105" t="s">
        <v>48</v>
      </c>
      <c r="B40" s="106" t="s">
        <v>165</v>
      </c>
      <c r="C40" s="105" t="s">
        <v>51</v>
      </c>
      <c r="D40" s="107" t="s">
        <v>105</v>
      </c>
      <c r="E40" s="132">
        <v>447.69957999999997</v>
      </c>
      <c r="F40" s="132">
        <f t="shared" si="22"/>
        <v>448.19999999999993</v>
      </c>
      <c r="G40" s="189">
        <v>0.40044999999999997</v>
      </c>
      <c r="H40" s="189">
        <v>9.9970000000000003E-2</v>
      </c>
      <c r="I40" s="182">
        <f t="shared" si="23"/>
        <v>0.50041999999999998</v>
      </c>
      <c r="J40" s="38">
        <f t="shared" si="24"/>
        <v>1117.2871894990167</v>
      </c>
      <c r="K40" s="109"/>
      <c r="L40" s="108">
        <v>447.9</v>
      </c>
      <c r="M40" s="109"/>
      <c r="N40" s="109"/>
      <c r="O40" s="89">
        <v>0.4864</v>
      </c>
      <c r="P40" s="89">
        <v>1074.3900000000001</v>
      </c>
      <c r="Q40" s="38"/>
      <c r="R40" s="38"/>
      <c r="S40" s="38"/>
      <c r="T40" s="38"/>
      <c r="U40" s="38">
        <f t="shared" si="29"/>
        <v>-2.8016466168418486</v>
      </c>
      <c r="V40" s="38">
        <f t="shared" si="30"/>
        <v>-3.8394058306755809</v>
      </c>
      <c r="W40" s="172"/>
      <c r="X40" s="155">
        <f t="shared" si="31"/>
        <v>-1.9093317338931326</v>
      </c>
      <c r="Y40" s="155">
        <f t="shared" si="32"/>
        <v>-6.9093317338931328</v>
      </c>
      <c r="Z40" s="155">
        <f t="shared" si="33"/>
        <v>3.0906682661068672</v>
      </c>
      <c r="AA40" s="155">
        <f t="shared" si="34"/>
        <v>-5.0468713013354449</v>
      </c>
      <c r="AB40" s="155">
        <f t="shared" si="35"/>
        <v>1.2282078335491795</v>
      </c>
      <c r="AC40" s="155">
        <f t="shared" si="36"/>
        <v>-0.6821829855537721</v>
      </c>
      <c r="AD40" s="155">
        <f t="shared" si="37"/>
        <v>-5.682182985553772</v>
      </c>
      <c r="AE40" s="155">
        <f t="shared" si="38"/>
        <v>4.317817014446228</v>
      </c>
      <c r="AF40" s="155">
        <f t="shared" si="39"/>
        <v>-8.6385625889791893</v>
      </c>
      <c r="AG40" s="155">
        <f t="shared" si="40"/>
        <v>7.2741966178716444</v>
      </c>
      <c r="AH40" s="155">
        <f t="shared" si="41"/>
        <v>-1.8796226796381867</v>
      </c>
      <c r="AI40" s="155">
        <f t="shared" si="42"/>
        <v>-6.879622679638187</v>
      </c>
      <c r="AJ40" s="155">
        <f t="shared" si="43"/>
        <v>3.120377320361813</v>
      </c>
      <c r="AK40" s="155">
        <f t="shared" si="44"/>
        <v>-5.4686690120169308</v>
      </c>
      <c r="AL40" s="155">
        <f t="shared" si="45"/>
        <v>1.7094236527405571</v>
      </c>
      <c r="AM40" s="155">
        <f t="shared" si="46"/>
        <v>-1.9384717241940193</v>
      </c>
      <c r="AN40" s="155">
        <f t="shared" si="47"/>
        <v>-6.9384717241940193</v>
      </c>
      <c r="AO40" s="155">
        <f t="shared" si="48"/>
        <v>3.0615282758059807</v>
      </c>
      <c r="AP40" s="155">
        <f t="shared" si="49"/>
        <v>-5.4142017120472445</v>
      </c>
      <c r="AQ40" s="155">
        <f t="shared" si="50"/>
        <v>1.5372582636592056</v>
      </c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</row>
    <row r="41" spans="1:130" s="110" customFormat="1" x14ac:dyDescent="0.25">
      <c r="A41" s="105" t="s">
        <v>48</v>
      </c>
      <c r="B41" s="106" t="s">
        <v>165</v>
      </c>
      <c r="C41" s="105" t="s">
        <v>51</v>
      </c>
      <c r="D41" s="107" t="s">
        <v>106</v>
      </c>
      <c r="E41" s="132">
        <v>447.09934000000004</v>
      </c>
      <c r="F41" s="132">
        <f t="shared" si="22"/>
        <v>447.60000000000008</v>
      </c>
      <c r="G41" s="189">
        <v>0.40016000000000002</v>
      </c>
      <c r="H41" s="189">
        <v>0.10050000000000001</v>
      </c>
      <c r="I41" s="182">
        <f t="shared" si="23"/>
        <v>0.50065999999999999</v>
      </c>
      <c r="J41" s="38">
        <f t="shared" si="24"/>
        <v>1119.3228772628559</v>
      </c>
      <c r="K41" s="109"/>
      <c r="L41" s="108">
        <v>447.3</v>
      </c>
      <c r="M41" s="109"/>
      <c r="N41" s="109"/>
      <c r="O41" s="92">
        <v>0.48720000000000002</v>
      </c>
      <c r="P41" s="177">
        <v>1077.4000000000001</v>
      </c>
      <c r="Q41" s="38"/>
      <c r="R41" s="38"/>
      <c r="S41" s="38"/>
      <c r="T41" s="38"/>
      <c r="U41" s="38">
        <f t="shared" si="29"/>
        <v>-2.6884512443574424</v>
      </c>
      <c r="V41" s="38">
        <f t="shared" si="30"/>
        <v>-3.7453783992490322</v>
      </c>
      <c r="W41" s="172"/>
      <c r="X41" s="155">
        <f t="shared" si="31"/>
        <v>-1.9093317338931326</v>
      </c>
      <c r="Y41" s="155">
        <f t="shared" si="32"/>
        <v>-6.9093317338931328</v>
      </c>
      <c r="Z41" s="155">
        <f t="shared" si="33"/>
        <v>3.0906682661068672</v>
      </c>
      <c r="AA41" s="155">
        <f t="shared" si="34"/>
        <v>-5.0468713013354449</v>
      </c>
      <c r="AB41" s="155">
        <f t="shared" si="35"/>
        <v>1.2282078335491795</v>
      </c>
      <c r="AC41" s="155">
        <f t="shared" si="36"/>
        <v>-0.6821829855537721</v>
      </c>
      <c r="AD41" s="155">
        <f t="shared" si="37"/>
        <v>-5.682182985553772</v>
      </c>
      <c r="AE41" s="155">
        <f t="shared" si="38"/>
        <v>4.317817014446228</v>
      </c>
      <c r="AF41" s="155">
        <f t="shared" si="39"/>
        <v>-8.6385625889791893</v>
      </c>
      <c r="AG41" s="155">
        <f t="shared" si="40"/>
        <v>7.2741966178716444</v>
      </c>
      <c r="AH41" s="155">
        <f t="shared" si="41"/>
        <v>-1.8796226796381867</v>
      </c>
      <c r="AI41" s="155">
        <f t="shared" si="42"/>
        <v>-6.879622679638187</v>
      </c>
      <c r="AJ41" s="155">
        <f t="shared" si="43"/>
        <v>3.120377320361813</v>
      </c>
      <c r="AK41" s="155">
        <f t="shared" si="44"/>
        <v>-5.4686690120169308</v>
      </c>
      <c r="AL41" s="155">
        <f t="shared" si="45"/>
        <v>1.7094236527405571</v>
      </c>
      <c r="AM41" s="155">
        <f t="shared" si="46"/>
        <v>-1.9384717241940193</v>
      </c>
      <c r="AN41" s="155">
        <f t="shared" si="47"/>
        <v>-6.9384717241940193</v>
      </c>
      <c r="AO41" s="155">
        <f t="shared" si="48"/>
        <v>3.0615282758059807</v>
      </c>
      <c r="AP41" s="155">
        <f t="shared" si="49"/>
        <v>-5.4142017120472445</v>
      </c>
      <c r="AQ41" s="155">
        <f t="shared" si="50"/>
        <v>1.5372582636592056</v>
      </c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</row>
    <row r="42" spans="1:130" s="110" customFormat="1" x14ac:dyDescent="0.25">
      <c r="A42" s="105" t="s">
        <v>48</v>
      </c>
      <c r="B42" s="106" t="s">
        <v>165</v>
      </c>
      <c r="C42" s="105" t="s">
        <v>51</v>
      </c>
      <c r="D42" s="107" t="s">
        <v>107</v>
      </c>
      <c r="E42" s="132">
        <v>447.09975000000003</v>
      </c>
      <c r="F42" s="132">
        <f t="shared" si="22"/>
        <v>447.6</v>
      </c>
      <c r="G42" s="189">
        <v>0.40039999999999998</v>
      </c>
      <c r="H42" s="189">
        <v>9.9849999999999994E-2</v>
      </c>
      <c r="I42" s="182">
        <f t="shared" si="23"/>
        <v>0.50024999999999997</v>
      </c>
      <c r="J42" s="38">
        <f t="shared" si="24"/>
        <v>1118.4056041640104</v>
      </c>
      <c r="K42" s="109"/>
      <c r="L42" s="108">
        <v>447.3</v>
      </c>
      <c r="M42" s="109"/>
      <c r="N42" s="109"/>
      <c r="O42" s="92">
        <v>0.47789999999999999</v>
      </c>
      <c r="P42" s="91">
        <v>1058.21</v>
      </c>
      <c r="Q42" s="38"/>
      <c r="R42" s="38"/>
      <c r="S42" s="38"/>
      <c r="T42" s="38"/>
      <c r="U42" s="38">
        <f t="shared" si="29"/>
        <v>-4.4677661169415259</v>
      </c>
      <c r="V42" s="38">
        <f t="shared" si="30"/>
        <v>-5.3822695397709079</v>
      </c>
      <c r="W42" s="172"/>
      <c r="X42" s="155">
        <f t="shared" si="31"/>
        <v>-1.9093317338931326</v>
      </c>
      <c r="Y42" s="155">
        <f t="shared" si="32"/>
        <v>-6.9093317338931328</v>
      </c>
      <c r="Z42" s="155">
        <f t="shared" si="33"/>
        <v>3.0906682661068672</v>
      </c>
      <c r="AA42" s="155">
        <f t="shared" si="34"/>
        <v>-5.0468713013354449</v>
      </c>
      <c r="AB42" s="155">
        <f t="shared" si="35"/>
        <v>1.2282078335491795</v>
      </c>
      <c r="AC42" s="155">
        <f t="shared" si="36"/>
        <v>-0.6821829855537721</v>
      </c>
      <c r="AD42" s="155">
        <f t="shared" si="37"/>
        <v>-5.682182985553772</v>
      </c>
      <c r="AE42" s="155">
        <f t="shared" si="38"/>
        <v>4.317817014446228</v>
      </c>
      <c r="AF42" s="155">
        <f t="shared" si="39"/>
        <v>-8.6385625889791893</v>
      </c>
      <c r="AG42" s="155">
        <f t="shared" si="40"/>
        <v>7.2741966178716444</v>
      </c>
      <c r="AH42" s="155">
        <f t="shared" si="41"/>
        <v>-1.8796226796381867</v>
      </c>
      <c r="AI42" s="155">
        <f t="shared" si="42"/>
        <v>-6.879622679638187</v>
      </c>
      <c r="AJ42" s="155">
        <f t="shared" si="43"/>
        <v>3.120377320361813</v>
      </c>
      <c r="AK42" s="155">
        <f t="shared" si="44"/>
        <v>-5.4686690120169308</v>
      </c>
      <c r="AL42" s="155">
        <f t="shared" si="45"/>
        <v>1.7094236527405571</v>
      </c>
      <c r="AM42" s="155">
        <f t="shared" si="46"/>
        <v>-1.9384717241940193</v>
      </c>
      <c r="AN42" s="155">
        <f t="shared" si="47"/>
        <v>-6.9384717241940193</v>
      </c>
      <c r="AO42" s="155">
        <f t="shared" si="48"/>
        <v>3.0615282758059807</v>
      </c>
      <c r="AP42" s="155">
        <f t="shared" si="49"/>
        <v>-5.4142017120472445</v>
      </c>
      <c r="AQ42" s="155">
        <f t="shared" si="50"/>
        <v>1.5372582636592056</v>
      </c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</row>
    <row r="43" spans="1:130" s="5" customFormat="1" x14ac:dyDescent="0.25">
      <c r="A43" s="36" t="s">
        <v>49</v>
      </c>
      <c r="B43" s="49" t="s">
        <v>166</v>
      </c>
      <c r="C43" s="36" t="s">
        <v>158</v>
      </c>
      <c r="D43" s="40" t="s">
        <v>105</v>
      </c>
      <c r="E43" s="131">
        <v>447.20022999999998</v>
      </c>
      <c r="F43" s="131">
        <f t="shared" si="22"/>
        <v>447.7</v>
      </c>
      <c r="G43" s="188">
        <v>0.39972000000000002</v>
      </c>
      <c r="H43" s="188">
        <v>0.10005</v>
      </c>
      <c r="I43" s="182">
        <f t="shared" si="23"/>
        <v>0.49977000000000005</v>
      </c>
      <c r="J43" s="38">
        <f t="shared" si="24"/>
        <v>1117.0819796835633</v>
      </c>
      <c r="K43" s="152"/>
      <c r="L43" s="88">
        <v>448.1</v>
      </c>
      <c r="M43" s="89"/>
      <c r="N43" s="89"/>
      <c r="O43" s="92">
        <v>0.4178</v>
      </c>
      <c r="P43" s="88">
        <v>932.4</v>
      </c>
      <c r="Q43" s="38"/>
      <c r="R43" s="38"/>
      <c r="S43" s="38"/>
      <c r="T43" s="38"/>
      <c r="U43" s="38">
        <f t="shared" si="29"/>
        <v>-16.401544710566867</v>
      </c>
      <c r="V43" s="38">
        <f t="shared" si="30"/>
        <v>-16.532535932222121</v>
      </c>
      <c r="W43" s="172"/>
      <c r="X43" s="155">
        <f t="shared" si="31"/>
        <v>-1.9093317338931326</v>
      </c>
      <c r="Y43" s="155">
        <f t="shared" si="32"/>
        <v>-6.9093317338931328</v>
      </c>
      <c r="Z43" s="155">
        <f t="shared" si="33"/>
        <v>3.0906682661068672</v>
      </c>
      <c r="AA43" s="155">
        <f t="shared" si="34"/>
        <v>-5.0468713013354449</v>
      </c>
      <c r="AB43" s="155">
        <f t="shared" si="35"/>
        <v>1.2282078335491795</v>
      </c>
      <c r="AC43" s="155">
        <f t="shared" si="36"/>
        <v>-0.6821829855537721</v>
      </c>
      <c r="AD43" s="155">
        <f t="shared" si="37"/>
        <v>-5.682182985553772</v>
      </c>
      <c r="AE43" s="155">
        <f t="shared" si="38"/>
        <v>4.317817014446228</v>
      </c>
      <c r="AF43" s="155">
        <f t="shared" si="39"/>
        <v>-8.6385625889791893</v>
      </c>
      <c r="AG43" s="155">
        <f t="shared" si="40"/>
        <v>7.2741966178716444</v>
      </c>
      <c r="AH43" s="155">
        <f t="shared" si="41"/>
        <v>-1.8796226796381867</v>
      </c>
      <c r="AI43" s="155">
        <f t="shared" si="42"/>
        <v>-6.879622679638187</v>
      </c>
      <c r="AJ43" s="155">
        <f t="shared" si="43"/>
        <v>3.120377320361813</v>
      </c>
      <c r="AK43" s="155">
        <f t="shared" si="44"/>
        <v>-5.4686690120169308</v>
      </c>
      <c r="AL43" s="155">
        <f t="shared" si="45"/>
        <v>1.7094236527405571</v>
      </c>
      <c r="AM43" s="155">
        <f t="shared" si="46"/>
        <v>-1.9384717241940193</v>
      </c>
      <c r="AN43" s="155">
        <f t="shared" si="47"/>
        <v>-6.9384717241940193</v>
      </c>
      <c r="AO43" s="155">
        <f t="shared" si="48"/>
        <v>3.0615282758059807</v>
      </c>
      <c r="AP43" s="155">
        <f t="shared" si="49"/>
        <v>-5.4142017120472445</v>
      </c>
      <c r="AQ43" s="155">
        <f t="shared" si="50"/>
        <v>1.5372582636592056</v>
      </c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</row>
    <row r="44" spans="1:130" s="5" customFormat="1" x14ac:dyDescent="0.25">
      <c r="A44" s="36" t="s">
        <v>49</v>
      </c>
      <c r="B44" s="49" t="s">
        <v>166</v>
      </c>
      <c r="C44" s="36" t="s">
        <v>158</v>
      </c>
      <c r="D44" s="40" t="s">
        <v>106</v>
      </c>
      <c r="E44" s="131">
        <v>447.49997999999999</v>
      </c>
      <c r="F44" s="131">
        <f t="shared" si="22"/>
        <v>448</v>
      </c>
      <c r="G44" s="188">
        <v>0.39973999999999998</v>
      </c>
      <c r="H44" s="188">
        <v>0.10027999999999999</v>
      </c>
      <c r="I44" s="182">
        <f t="shared" si="23"/>
        <v>0.50002000000000002</v>
      </c>
      <c r="J44" s="38">
        <f t="shared" si="24"/>
        <v>1116.8922256924088</v>
      </c>
      <c r="K44" s="89"/>
      <c r="L44" s="88">
        <v>448.2</v>
      </c>
      <c r="M44" s="89"/>
      <c r="N44" s="89"/>
      <c r="O44" s="92">
        <v>0.4229</v>
      </c>
      <c r="P44" s="88">
        <v>943.6</v>
      </c>
      <c r="Q44" s="38"/>
      <c r="R44" s="38"/>
      <c r="S44" s="38"/>
      <c r="T44" s="38"/>
      <c r="U44" s="38">
        <f t="shared" si="29"/>
        <v>-15.423383064677418</v>
      </c>
      <c r="V44" s="38">
        <f t="shared" si="30"/>
        <v>-15.515572738898564</v>
      </c>
      <c r="W44" s="172"/>
      <c r="X44" s="155">
        <f t="shared" si="31"/>
        <v>-1.9093317338931326</v>
      </c>
      <c r="Y44" s="155">
        <f t="shared" si="32"/>
        <v>-6.9093317338931328</v>
      </c>
      <c r="Z44" s="155">
        <f t="shared" si="33"/>
        <v>3.0906682661068672</v>
      </c>
      <c r="AA44" s="155">
        <f t="shared" si="34"/>
        <v>-5.0468713013354449</v>
      </c>
      <c r="AB44" s="155">
        <f t="shared" si="35"/>
        <v>1.2282078335491795</v>
      </c>
      <c r="AC44" s="155">
        <f t="shared" si="36"/>
        <v>-0.6821829855537721</v>
      </c>
      <c r="AD44" s="155">
        <f t="shared" si="37"/>
        <v>-5.682182985553772</v>
      </c>
      <c r="AE44" s="155">
        <f t="shared" si="38"/>
        <v>4.317817014446228</v>
      </c>
      <c r="AF44" s="155">
        <f t="shared" si="39"/>
        <v>-8.6385625889791893</v>
      </c>
      <c r="AG44" s="155">
        <f t="shared" si="40"/>
        <v>7.2741966178716444</v>
      </c>
      <c r="AH44" s="155">
        <f t="shared" si="41"/>
        <v>-1.8796226796381867</v>
      </c>
      <c r="AI44" s="155">
        <f t="shared" si="42"/>
        <v>-6.879622679638187</v>
      </c>
      <c r="AJ44" s="155">
        <f t="shared" si="43"/>
        <v>3.120377320361813</v>
      </c>
      <c r="AK44" s="155">
        <f t="shared" si="44"/>
        <v>-5.4686690120169308</v>
      </c>
      <c r="AL44" s="155">
        <f t="shared" si="45"/>
        <v>1.7094236527405571</v>
      </c>
      <c r="AM44" s="155">
        <f t="shared" si="46"/>
        <v>-1.9384717241940193</v>
      </c>
      <c r="AN44" s="155">
        <f t="shared" si="47"/>
        <v>-6.9384717241940193</v>
      </c>
      <c r="AO44" s="155">
        <f t="shared" si="48"/>
        <v>3.0615282758059807</v>
      </c>
      <c r="AP44" s="155">
        <f t="shared" si="49"/>
        <v>-5.4142017120472445</v>
      </c>
      <c r="AQ44" s="155">
        <f t="shared" si="50"/>
        <v>1.5372582636592056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</row>
    <row r="45" spans="1:130" s="5" customFormat="1" x14ac:dyDescent="0.25">
      <c r="A45" s="36" t="s">
        <v>49</v>
      </c>
      <c r="B45" s="49" t="s">
        <v>166</v>
      </c>
      <c r="C45" s="36" t="s">
        <v>158</v>
      </c>
      <c r="D45" s="40" t="s">
        <v>107</v>
      </c>
      <c r="E45" s="131">
        <v>447.19954000000007</v>
      </c>
      <c r="F45" s="131">
        <f t="shared" si="22"/>
        <v>447.70000000000005</v>
      </c>
      <c r="G45" s="188">
        <v>0.39999000000000001</v>
      </c>
      <c r="H45" s="188">
        <v>0.10047</v>
      </c>
      <c r="I45" s="182">
        <f t="shared" si="23"/>
        <v>0.50046000000000002</v>
      </c>
      <c r="J45" s="38">
        <f t="shared" si="24"/>
        <v>1118.6253364429451</v>
      </c>
      <c r="K45" s="89"/>
      <c r="L45" s="88">
        <v>447.9</v>
      </c>
      <c r="M45" s="89"/>
      <c r="N45" s="89"/>
      <c r="O45" s="92">
        <v>0.4471</v>
      </c>
      <c r="P45" s="88">
        <v>998.2</v>
      </c>
      <c r="Q45" s="38"/>
      <c r="R45" s="38"/>
      <c r="S45" s="38"/>
      <c r="T45" s="38"/>
      <c r="U45" s="38">
        <f t="shared" si="29"/>
        <v>-10.662190784478282</v>
      </c>
      <c r="V45" s="38">
        <f t="shared" si="30"/>
        <v>-10.765475492078425</v>
      </c>
      <c r="W45" s="172"/>
      <c r="X45" s="155">
        <f t="shared" si="31"/>
        <v>-1.9093317338931326</v>
      </c>
      <c r="Y45" s="155">
        <f t="shared" si="32"/>
        <v>-6.9093317338931328</v>
      </c>
      <c r="Z45" s="155">
        <f t="shared" si="33"/>
        <v>3.0906682661068672</v>
      </c>
      <c r="AA45" s="155">
        <f t="shared" si="34"/>
        <v>-5.0468713013354449</v>
      </c>
      <c r="AB45" s="155">
        <f t="shared" si="35"/>
        <v>1.2282078335491795</v>
      </c>
      <c r="AC45" s="155">
        <f t="shared" si="36"/>
        <v>-0.6821829855537721</v>
      </c>
      <c r="AD45" s="155">
        <f t="shared" si="37"/>
        <v>-5.682182985553772</v>
      </c>
      <c r="AE45" s="155">
        <f t="shared" si="38"/>
        <v>4.317817014446228</v>
      </c>
      <c r="AF45" s="155">
        <f t="shared" si="39"/>
        <v>-8.6385625889791893</v>
      </c>
      <c r="AG45" s="155">
        <f t="shared" si="40"/>
        <v>7.2741966178716444</v>
      </c>
      <c r="AH45" s="155">
        <f t="shared" si="41"/>
        <v>-1.8796226796381867</v>
      </c>
      <c r="AI45" s="155">
        <f t="shared" si="42"/>
        <v>-6.879622679638187</v>
      </c>
      <c r="AJ45" s="155">
        <f t="shared" si="43"/>
        <v>3.120377320361813</v>
      </c>
      <c r="AK45" s="155">
        <f t="shared" si="44"/>
        <v>-5.4686690120169308</v>
      </c>
      <c r="AL45" s="155">
        <f t="shared" si="45"/>
        <v>1.7094236527405571</v>
      </c>
      <c r="AM45" s="155">
        <f t="shared" si="46"/>
        <v>-1.9384717241940193</v>
      </c>
      <c r="AN45" s="155">
        <f t="shared" si="47"/>
        <v>-6.9384717241940193</v>
      </c>
      <c r="AO45" s="155">
        <f t="shared" si="48"/>
        <v>3.0615282758059807</v>
      </c>
      <c r="AP45" s="155">
        <f t="shared" si="49"/>
        <v>-5.4142017120472445</v>
      </c>
      <c r="AQ45" s="155">
        <f t="shared" si="50"/>
        <v>1.5372582636592056</v>
      </c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</row>
    <row r="46" spans="1:130" s="43" customFormat="1" x14ac:dyDescent="0.25">
      <c r="A46" s="95" t="s">
        <v>119</v>
      </c>
      <c r="B46" s="64" t="s">
        <v>167</v>
      </c>
      <c r="C46" s="193" t="s">
        <v>180</v>
      </c>
      <c r="D46" s="40" t="s">
        <v>105</v>
      </c>
      <c r="E46" s="131">
        <v>446.70044999999993</v>
      </c>
      <c r="F46" s="131">
        <f t="shared" si="22"/>
        <v>447.19999999999993</v>
      </c>
      <c r="G46" s="188">
        <v>0.39961999999999998</v>
      </c>
      <c r="H46" s="188">
        <v>9.9930000000000005E-2</v>
      </c>
      <c r="I46" s="182">
        <f t="shared" si="23"/>
        <v>0.49954999999999999</v>
      </c>
      <c r="J46" s="38">
        <f t="shared" si="24"/>
        <v>1117.8391878479642</v>
      </c>
      <c r="K46" s="89">
        <v>448.1</v>
      </c>
      <c r="L46" s="89">
        <v>448.1</v>
      </c>
      <c r="M46" s="89"/>
      <c r="N46" s="89"/>
      <c r="O46" s="92">
        <v>0.48959999999999998</v>
      </c>
      <c r="P46" s="88">
        <v>1092.5999999999999</v>
      </c>
      <c r="Q46" s="38"/>
      <c r="R46" s="38"/>
      <c r="S46" s="38"/>
      <c r="T46" s="38"/>
      <c r="U46" s="38">
        <f t="shared" si="29"/>
        <v>-1.9917926133520196</v>
      </c>
      <c r="V46" s="38">
        <f t="shared" si="30"/>
        <v>-2.257854986865703</v>
      </c>
      <c r="W46" s="172"/>
      <c r="X46" s="155">
        <f t="shared" si="31"/>
        <v>-1.9093317338931326</v>
      </c>
      <c r="Y46" s="155">
        <f t="shared" si="32"/>
        <v>-6.9093317338931328</v>
      </c>
      <c r="Z46" s="155">
        <f t="shared" si="33"/>
        <v>3.0906682661068672</v>
      </c>
      <c r="AA46" s="155">
        <f t="shared" si="34"/>
        <v>-5.0468713013354449</v>
      </c>
      <c r="AB46" s="155">
        <f t="shared" si="35"/>
        <v>1.2282078335491795</v>
      </c>
      <c r="AC46" s="155">
        <f t="shared" si="36"/>
        <v>-0.6821829855537721</v>
      </c>
      <c r="AD46" s="155">
        <f t="shared" si="37"/>
        <v>-5.682182985553772</v>
      </c>
      <c r="AE46" s="155">
        <f t="shared" si="38"/>
        <v>4.317817014446228</v>
      </c>
      <c r="AF46" s="155">
        <f t="shared" si="39"/>
        <v>-8.6385625889791893</v>
      </c>
      <c r="AG46" s="155">
        <f t="shared" si="40"/>
        <v>7.2741966178716444</v>
      </c>
      <c r="AH46" s="155">
        <f t="shared" si="41"/>
        <v>-1.8796226796381867</v>
      </c>
      <c r="AI46" s="155">
        <f t="shared" si="42"/>
        <v>-6.879622679638187</v>
      </c>
      <c r="AJ46" s="155">
        <f t="shared" si="43"/>
        <v>3.120377320361813</v>
      </c>
      <c r="AK46" s="155">
        <f t="shared" si="44"/>
        <v>-5.4686690120169308</v>
      </c>
      <c r="AL46" s="155">
        <f t="shared" si="45"/>
        <v>1.7094236527405571</v>
      </c>
      <c r="AM46" s="155">
        <f t="shared" si="46"/>
        <v>-1.9384717241940193</v>
      </c>
      <c r="AN46" s="155">
        <f t="shared" si="47"/>
        <v>-6.9384717241940193</v>
      </c>
      <c r="AO46" s="155">
        <f t="shared" si="48"/>
        <v>3.0615282758059807</v>
      </c>
      <c r="AP46" s="155">
        <f t="shared" si="49"/>
        <v>-5.4142017120472445</v>
      </c>
      <c r="AQ46" s="155">
        <f t="shared" si="50"/>
        <v>1.5372582636592056</v>
      </c>
    </row>
    <row r="47" spans="1:130" s="43" customFormat="1" x14ac:dyDescent="0.25">
      <c r="A47" s="95" t="s">
        <v>119</v>
      </c>
      <c r="B47" s="64" t="s">
        <v>167</v>
      </c>
      <c r="C47" s="193" t="s">
        <v>180</v>
      </c>
      <c r="D47" s="40" t="s">
        <v>106</v>
      </c>
      <c r="E47" s="131">
        <v>446.89980000000003</v>
      </c>
      <c r="F47" s="131">
        <f t="shared" si="22"/>
        <v>447.40000000000003</v>
      </c>
      <c r="G47" s="188">
        <v>0.39981</v>
      </c>
      <c r="H47" s="188">
        <v>0.10038999999999999</v>
      </c>
      <c r="I47" s="182">
        <f t="shared" si="23"/>
        <v>0.50019999999999998</v>
      </c>
      <c r="J47" s="38">
        <f t="shared" si="24"/>
        <v>1118.7939976905282</v>
      </c>
      <c r="K47" s="88">
        <v>448.3</v>
      </c>
      <c r="L47" s="88">
        <v>448.3</v>
      </c>
      <c r="M47" s="89"/>
      <c r="N47" s="89"/>
      <c r="O47" s="92">
        <v>0.49320000000000003</v>
      </c>
      <c r="P47" s="88">
        <v>1100.2</v>
      </c>
      <c r="Q47" s="38"/>
      <c r="R47" s="38"/>
      <c r="S47" s="38"/>
      <c r="T47" s="38"/>
      <c r="U47" s="38">
        <f t="shared" si="29"/>
        <v>-1.399440223910426</v>
      </c>
      <c r="V47" s="38">
        <f t="shared" si="30"/>
        <v>-1.6619679520010651</v>
      </c>
      <c r="W47" s="172"/>
      <c r="X47" s="155">
        <f t="shared" si="31"/>
        <v>-1.9093317338931326</v>
      </c>
      <c r="Y47" s="155">
        <f t="shared" si="32"/>
        <v>-6.9093317338931328</v>
      </c>
      <c r="Z47" s="155">
        <f t="shared" si="33"/>
        <v>3.0906682661068672</v>
      </c>
      <c r="AA47" s="155">
        <f t="shared" si="34"/>
        <v>-5.0468713013354449</v>
      </c>
      <c r="AB47" s="155">
        <f t="shared" si="35"/>
        <v>1.2282078335491795</v>
      </c>
      <c r="AC47" s="155">
        <f t="shared" si="36"/>
        <v>-0.6821829855537721</v>
      </c>
      <c r="AD47" s="155">
        <f t="shared" si="37"/>
        <v>-5.682182985553772</v>
      </c>
      <c r="AE47" s="155">
        <f t="shared" si="38"/>
        <v>4.317817014446228</v>
      </c>
      <c r="AF47" s="155">
        <f t="shared" si="39"/>
        <v>-8.6385625889791893</v>
      </c>
      <c r="AG47" s="155">
        <f t="shared" si="40"/>
        <v>7.2741966178716444</v>
      </c>
      <c r="AH47" s="155">
        <f t="shared" si="41"/>
        <v>-1.8796226796381867</v>
      </c>
      <c r="AI47" s="155">
        <f t="shared" si="42"/>
        <v>-6.879622679638187</v>
      </c>
      <c r="AJ47" s="155">
        <f t="shared" si="43"/>
        <v>3.120377320361813</v>
      </c>
      <c r="AK47" s="155">
        <f t="shared" si="44"/>
        <v>-5.4686690120169308</v>
      </c>
      <c r="AL47" s="155">
        <f t="shared" si="45"/>
        <v>1.7094236527405571</v>
      </c>
      <c r="AM47" s="155">
        <f t="shared" si="46"/>
        <v>-1.9384717241940193</v>
      </c>
      <c r="AN47" s="155">
        <f t="shared" si="47"/>
        <v>-6.9384717241940193</v>
      </c>
      <c r="AO47" s="155">
        <f t="shared" si="48"/>
        <v>3.0615282758059807</v>
      </c>
      <c r="AP47" s="155">
        <f t="shared" si="49"/>
        <v>-5.4142017120472445</v>
      </c>
      <c r="AQ47" s="155">
        <f t="shared" si="50"/>
        <v>1.5372582636592056</v>
      </c>
    </row>
    <row r="48" spans="1:130" s="43" customFormat="1" x14ac:dyDescent="0.25">
      <c r="A48" s="95" t="s">
        <v>119</v>
      </c>
      <c r="B48" s="64" t="s">
        <v>167</v>
      </c>
      <c r="C48" s="193" t="s">
        <v>180</v>
      </c>
      <c r="D48" s="40" t="s">
        <v>107</v>
      </c>
      <c r="E48" s="131">
        <v>447.39982999999995</v>
      </c>
      <c r="F48" s="131">
        <f t="shared" si="22"/>
        <v>447.89999999999992</v>
      </c>
      <c r="G48" s="188">
        <v>0.39983999999999997</v>
      </c>
      <c r="H48" s="188">
        <v>0.10033</v>
      </c>
      <c r="I48" s="182">
        <f t="shared" si="23"/>
        <v>0.50017</v>
      </c>
      <c r="J48" s="38">
        <f t="shared" si="24"/>
        <v>1117.4771233967351</v>
      </c>
      <c r="K48" s="89">
        <v>448.2</v>
      </c>
      <c r="L48" s="89">
        <v>448.2</v>
      </c>
      <c r="M48" s="89"/>
      <c r="N48" s="89"/>
      <c r="O48" s="92">
        <v>0.49359999999999998</v>
      </c>
      <c r="P48" s="88">
        <v>1099.8</v>
      </c>
      <c r="Q48" s="38"/>
      <c r="R48" s="38"/>
      <c r="S48" s="38"/>
      <c r="T48" s="38"/>
      <c r="U48" s="38">
        <f t="shared" si="29"/>
        <v>-1.3135533918467761</v>
      </c>
      <c r="V48" s="38">
        <f t="shared" si="30"/>
        <v>-1.5818778771061521</v>
      </c>
      <c r="W48" s="172"/>
      <c r="X48" s="155">
        <f t="shared" si="31"/>
        <v>-1.9093317338931326</v>
      </c>
      <c r="Y48" s="155">
        <f t="shared" si="32"/>
        <v>-6.9093317338931328</v>
      </c>
      <c r="Z48" s="155">
        <f t="shared" si="33"/>
        <v>3.0906682661068672</v>
      </c>
      <c r="AA48" s="155">
        <f t="shared" si="34"/>
        <v>-5.0468713013354449</v>
      </c>
      <c r="AB48" s="155">
        <f t="shared" si="35"/>
        <v>1.2282078335491795</v>
      </c>
      <c r="AC48" s="155">
        <f t="shared" si="36"/>
        <v>-0.6821829855537721</v>
      </c>
      <c r="AD48" s="155">
        <f t="shared" si="37"/>
        <v>-5.682182985553772</v>
      </c>
      <c r="AE48" s="155">
        <f t="shared" si="38"/>
        <v>4.317817014446228</v>
      </c>
      <c r="AF48" s="155">
        <f t="shared" si="39"/>
        <v>-8.6385625889791893</v>
      </c>
      <c r="AG48" s="155">
        <f t="shared" si="40"/>
        <v>7.2741966178716444</v>
      </c>
      <c r="AH48" s="155">
        <f t="shared" si="41"/>
        <v>-1.8796226796381867</v>
      </c>
      <c r="AI48" s="155">
        <f t="shared" si="42"/>
        <v>-6.879622679638187</v>
      </c>
      <c r="AJ48" s="155">
        <f t="shared" si="43"/>
        <v>3.120377320361813</v>
      </c>
      <c r="AK48" s="155">
        <f t="shared" si="44"/>
        <v>-5.4686690120169308</v>
      </c>
      <c r="AL48" s="155">
        <f t="shared" si="45"/>
        <v>1.7094236527405571</v>
      </c>
      <c r="AM48" s="155">
        <f t="shared" si="46"/>
        <v>-1.9384717241940193</v>
      </c>
      <c r="AN48" s="155">
        <f t="shared" si="47"/>
        <v>-6.9384717241940193</v>
      </c>
      <c r="AO48" s="155">
        <f t="shared" si="48"/>
        <v>3.0615282758059807</v>
      </c>
      <c r="AP48" s="155">
        <f t="shared" si="49"/>
        <v>-5.4142017120472445</v>
      </c>
      <c r="AQ48" s="155">
        <f t="shared" si="50"/>
        <v>1.5372582636592056</v>
      </c>
    </row>
    <row r="49" spans="1:130" s="5" customFormat="1" x14ac:dyDescent="0.25">
      <c r="A49" s="37" t="s">
        <v>52</v>
      </c>
      <c r="B49" s="49" t="s">
        <v>168</v>
      </c>
      <c r="C49" s="192" t="s">
        <v>191</v>
      </c>
      <c r="D49" s="40" t="s">
        <v>105</v>
      </c>
      <c r="E49" s="131">
        <v>446.99984000000001</v>
      </c>
      <c r="F49" s="131">
        <f t="shared" si="22"/>
        <v>447.5</v>
      </c>
      <c r="G49" s="188">
        <v>0.40021000000000001</v>
      </c>
      <c r="H49" s="188">
        <v>9.9949999999999997E-2</v>
      </c>
      <c r="I49" s="182">
        <f t="shared" si="23"/>
        <v>0.50016000000000005</v>
      </c>
      <c r="J49" s="38">
        <f t="shared" si="24"/>
        <v>1118.4543037275869</v>
      </c>
      <c r="K49" s="89"/>
      <c r="L49" s="91">
        <v>447.47</v>
      </c>
      <c r="M49" s="89"/>
      <c r="N49" s="89"/>
      <c r="O49" s="92">
        <v>0.49080000000000001</v>
      </c>
      <c r="P49" s="89">
        <v>1097</v>
      </c>
      <c r="Q49" s="38"/>
      <c r="R49" s="38"/>
      <c r="S49" s="38"/>
      <c r="T49" s="38"/>
      <c r="U49" s="38">
        <f t="shared" si="29"/>
        <v>-1.8714011516314848</v>
      </c>
      <c r="V49" s="38">
        <f t="shared" si="30"/>
        <v>-1.9182101276810262</v>
      </c>
      <c r="W49" s="172"/>
      <c r="X49" s="155">
        <f t="shared" si="31"/>
        <v>-1.9093317338931326</v>
      </c>
      <c r="Y49" s="155">
        <f t="shared" si="32"/>
        <v>-6.9093317338931328</v>
      </c>
      <c r="Z49" s="155">
        <f t="shared" si="33"/>
        <v>3.0906682661068672</v>
      </c>
      <c r="AA49" s="155">
        <f t="shared" si="34"/>
        <v>-5.0468713013354449</v>
      </c>
      <c r="AB49" s="155">
        <f t="shared" si="35"/>
        <v>1.2282078335491795</v>
      </c>
      <c r="AC49" s="155">
        <f t="shared" si="36"/>
        <v>-0.6821829855537721</v>
      </c>
      <c r="AD49" s="155">
        <f t="shared" si="37"/>
        <v>-5.682182985553772</v>
      </c>
      <c r="AE49" s="155">
        <f t="shared" si="38"/>
        <v>4.317817014446228</v>
      </c>
      <c r="AF49" s="155">
        <f t="shared" si="39"/>
        <v>-8.6385625889791893</v>
      </c>
      <c r="AG49" s="155">
        <f t="shared" si="40"/>
        <v>7.2741966178716444</v>
      </c>
      <c r="AH49" s="155">
        <f t="shared" si="41"/>
        <v>-1.8796226796381867</v>
      </c>
      <c r="AI49" s="155">
        <f t="shared" si="42"/>
        <v>-6.879622679638187</v>
      </c>
      <c r="AJ49" s="155">
        <f t="shared" si="43"/>
        <v>3.120377320361813</v>
      </c>
      <c r="AK49" s="155">
        <f t="shared" si="44"/>
        <v>-5.4686690120169308</v>
      </c>
      <c r="AL49" s="155">
        <f t="shared" si="45"/>
        <v>1.7094236527405571</v>
      </c>
      <c r="AM49" s="155">
        <f t="shared" si="46"/>
        <v>-1.9384717241940193</v>
      </c>
      <c r="AN49" s="155">
        <f t="shared" si="47"/>
        <v>-6.9384717241940193</v>
      </c>
      <c r="AO49" s="155">
        <f t="shared" si="48"/>
        <v>3.0615282758059807</v>
      </c>
      <c r="AP49" s="155">
        <f t="shared" si="49"/>
        <v>-5.4142017120472445</v>
      </c>
      <c r="AQ49" s="155">
        <f t="shared" si="50"/>
        <v>1.5372582636592056</v>
      </c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</row>
    <row r="50" spans="1:130" s="5" customFormat="1" ht="13.2" customHeight="1" x14ac:dyDescent="0.25">
      <c r="A50" s="37" t="s">
        <v>52</v>
      </c>
      <c r="B50" s="49" t="s">
        <v>168</v>
      </c>
      <c r="C50" s="192" t="s">
        <v>191</v>
      </c>
      <c r="D50" s="40" t="s">
        <v>106</v>
      </c>
      <c r="E50" s="131">
        <v>447.30063000000001</v>
      </c>
      <c r="F50" s="131">
        <f t="shared" si="22"/>
        <v>447.8</v>
      </c>
      <c r="G50" s="188">
        <v>0.39961000000000002</v>
      </c>
      <c r="H50" s="188">
        <v>9.9760000000000001E-2</v>
      </c>
      <c r="I50" s="182">
        <f t="shared" si="23"/>
        <v>0.49937000000000004</v>
      </c>
      <c r="J50" s="38">
        <f t="shared" si="24"/>
        <v>1115.9378480574305</v>
      </c>
      <c r="K50" s="89"/>
      <c r="L50" s="91">
        <v>447.7</v>
      </c>
      <c r="M50" s="89"/>
      <c r="N50" s="89"/>
      <c r="O50" s="92">
        <v>0.49070000000000003</v>
      </c>
      <c r="P50" s="89">
        <v>1096</v>
      </c>
      <c r="Q50" s="38"/>
      <c r="R50" s="38"/>
      <c r="S50" s="38"/>
      <c r="T50" s="38"/>
      <c r="U50" s="38">
        <f t="shared" si="29"/>
        <v>-1.7361875963714302</v>
      </c>
      <c r="V50" s="38">
        <f t="shared" si="30"/>
        <v>-1.7866450261667661</v>
      </c>
      <c r="W50" s="172"/>
      <c r="X50" s="155">
        <f t="shared" si="31"/>
        <v>-1.9093317338931326</v>
      </c>
      <c r="Y50" s="155">
        <f t="shared" si="32"/>
        <v>-6.9093317338931328</v>
      </c>
      <c r="Z50" s="155">
        <f t="shared" si="33"/>
        <v>3.0906682661068672</v>
      </c>
      <c r="AA50" s="155">
        <f t="shared" si="34"/>
        <v>-5.0468713013354449</v>
      </c>
      <c r="AB50" s="155">
        <f t="shared" si="35"/>
        <v>1.2282078335491795</v>
      </c>
      <c r="AC50" s="155">
        <f t="shared" si="36"/>
        <v>-0.6821829855537721</v>
      </c>
      <c r="AD50" s="155">
        <f t="shared" si="37"/>
        <v>-5.682182985553772</v>
      </c>
      <c r="AE50" s="155">
        <f t="shared" si="38"/>
        <v>4.317817014446228</v>
      </c>
      <c r="AF50" s="155">
        <f t="shared" si="39"/>
        <v>-8.6385625889791893</v>
      </c>
      <c r="AG50" s="155">
        <f t="shared" si="40"/>
        <v>7.2741966178716444</v>
      </c>
      <c r="AH50" s="155">
        <f t="shared" si="41"/>
        <v>-1.8796226796381867</v>
      </c>
      <c r="AI50" s="155">
        <f t="shared" si="42"/>
        <v>-6.879622679638187</v>
      </c>
      <c r="AJ50" s="155">
        <f t="shared" si="43"/>
        <v>3.120377320361813</v>
      </c>
      <c r="AK50" s="155">
        <f t="shared" si="44"/>
        <v>-5.4686690120169308</v>
      </c>
      <c r="AL50" s="155">
        <f t="shared" si="45"/>
        <v>1.7094236527405571</v>
      </c>
      <c r="AM50" s="155">
        <f t="shared" si="46"/>
        <v>-1.9384717241940193</v>
      </c>
      <c r="AN50" s="155">
        <f t="shared" si="47"/>
        <v>-6.9384717241940193</v>
      </c>
      <c r="AO50" s="155">
        <f t="shared" si="48"/>
        <v>3.0615282758059807</v>
      </c>
      <c r="AP50" s="155">
        <f t="shared" si="49"/>
        <v>-5.4142017120472445</v>
      </c>
      <c r="AQ50" s="155">
        <f t="shared" si="50"/>
        <v>1.5372582636592056</v>
      </c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</row>
    <row r="51" spans="1:130" s="5" customFormat="1" x14ac:dyDescent="0.25">
      <c r="A51" s="37" t="s">
        <v>52</v>
      </c>
      <c r="B51" s="49" t="s">
        <v>168</v>
      </c>
      <c r="C51" s="192" t="s">
        <v>191</v>
      </c>
      <c r="D51" s="40" t="s">
        <v>107</v>
      </c>
      <c r="E51" s="131">
        <v>446.49968000000007</v>
      </c>
      <c r="F51" s="131">
        <f t="shared" si="22"/>
        <v>447.00000000000006</v>
      </c>
      <c r="G51" s="188">
        <v>0.40044000000000002</v>
      </c>
      <c r="H51" s="188">
        <v>9.9879999999999997E-2</v>
      </c>
      <c r="I51" s="182">
        <f t="shared" si="23"/>
        <v>0.50031999999999999</v>
      </c>
      <c r="J51" s="38">
        <f t="shared" si="24"/>
        <v>1120.0646845464476</v>
      </c>
      <c r="K51" s="89"/>
      <c r="L51" s="91">
        <v>446.88</v>
      </c>
      <c r="M51" s="89"/>
      <c r="N51" s="89"/>
      <c r="O51" s="92">
        <v>0.4909</v>
      </c>
      <c r="P51" s="89">
        <v>1099</v>
      </c>
      <c r="Q51" s="38"/>
      <c r="R51" s="38"/>
      <c r="S51" s="38"/>
      <c r="T51" s="38"/>
      <c r="U51" s="38">
        <f t="shared" si="29"/>
        <v>-1.8827950111928333</v>
      </c>
      <c r="V51" s="38">
        <f t="shared" si="30"/>
        <v>-1.8806667897914631</v>
      </c>
      <c r="W51" s="172"/>
      <c r="X51" s="155">
        <f t="shared" si="31"/>
        <v>-1.9093317338931326</v>
      </c>
      <c r="Y51" s="155">
        <f t="shared" si="32"/>
        <v>-6.9093317338931328</v>
      </c>
      <c r="Z51" s="155">
        <f t="shared" si="33"/>
        <v>3.0906682661068672</v>
      </c>
      <c r="AA51" s="155">
        <f t="shared" si="34"/>
        <v>-5.0468713013354449</v>
      </c>
      <c r="AB51" s="155">
        <f t="shared" si="35"/>
        <v>1.2282078335491795</v>
      </c>
      <c r="AC51" s="155">
        <f t="shared" si="36"/>
        <v>-0.6821829855537721</v>
      </c>
      <c r="AD51" s="155">
        <f t="shared" si="37"/>
        <v>-5.682182985553772</v>
      </c>
      <c r="AE51" s="155">
        <f t="shared" si="38"/>
        <v>4.317817014446228</v>
      </c>
      <c r="AF51" s="155">
        <f t="shared" si="39"/>
        <v>-8.6385625889791893</v>
      </c>
      <c r="AG51" s="155">
        <f t="shared" si="40"/>
        <v>7.2741966178716444</v>
      </c>
      <c r="AH51" s="155">
        <f t="shared" si="41"/>
        <v>-1.8796226796381867</v>
      </c>
      <c r="AI51" s="155">
        <f t="shared" si="42"/>
        <v>-6.879622679638187</v>
      </c>
      <c r="AJ51" s="155">
        <f t="shared" si="43"/>
        <v>3.120377320361813</v>
      </c>
      <c r="AK51" s="155">
        <f t="shared" si="44"/>
        <v>-5.4686690120169308</v>
      </c>
      <c r="AL51" s="155">
        <f t="shared" si="45"/>
        <v>1.7094236527405571</v>
      </c>
      <c r="AM51" s="155">
        <f t="shared" si="46"/>
        <v>-1.9384717241940193</v>
      </c>
      <c r="AN51" s="155">
        <f t="shared" si="47"/>
        <v>-6.9384717241940193</v>
      </c>
      <c r="AO51" s="155">
        <f t="shared" si="48"/>
        <v>3.0615282758059807</v>
      </c>
      <c r="AP51" s="155">
        <f t="shared" si="49"/>
        <v>-5.4142017120472445</v>
      </c>
      <c r="AQ51" s="155">
        <f t="shared" si="50"/>
        <v>1.5372582636592056</v>
      </c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</row>
    <row r="52" spans="1:130" s="5" customFormat="1" x14ac:dyDescent="0.25">
      <c r="A52" s="37" t="s">
        <v>53</v>
      </c>
      <c r="B52" s="49" t="s">
        <v>169</v>
      </c>
      <c r="C52" s="192" t="s">
        <v>181</v>
      </c>
      <c r="D52" s="40" t="s">
        <v>105</v>
      </c>
      <c r="E52" s="131">
        <v>446.70060000000007</v>
      </c>
      <c r="F52" s="131">
        <f t="shared" si="22"/>
        <v>447.20000000000005</v>
      </c>
      <c r="G52" s="188">
        <v>0.39978999999999998</v>
      </c>
      <c r="H52" s="188">
        <v>9.9610000000000004E-2</v>
      </c>
      <c r="I52" s="182">
        <f t="shared" si="23"/>
        <v>0.49939999999999996</v>
      </c>
      <c r="J52" s="38">
        <f t="shared" si="24"/>
        <v>1117.5033004596091</v>
      </c>
      <c r="K52" s="89">
        <v>460</v>
      </c>
      <c r="L52" s="177">
        <v>447.04</v>
      </c>
      <c r="M52" s="92">
        <v>0.38129999999999997</v>
      </c>
      <c r="N52" s="92">
        <v>9.2899999999999996E-2</v>
      </c>
      <c r="O52" s="92">
        <v>0.47420000000000001</v>
      </c>
      <c r="P52" s="89">
        <v>1061.24</v>
      </c>
      <c r="Q52" s="38">
        <f t="shared" si="25"/>
        <v>80.409110080134965</v>
      </c>
      <c r="R52" s="38">
        <f t="shared" si="26"/>
        <v>-4.6249280872458058</v>
      </c>
      <c r="S52" s="38">
        <f t="shared" si="27"/>
        <v>19.590889919865035</v>
      </c>
      <c r="T52" s="38">
        <f t="shared" si="28"/>
        <v>-6.7362714586888943</v>
      </c>
      <c r="U52" s="38">
        <f t="shared" si="29"/>
        <v>-5.0460552663195726</v>
      </c>
      <c r="V52" s="38">
        <f t="shared" si="30"/>
        <v>-5.0347323749709769</v>
      </c>
      <c r="W52" s="172"/>
      <c r="X52" s="155">
        <f t="shared" si="31"/>
        <v>-1.9093317338931326</v>
      </c>
      <c r="Y52" s="155">
        <f t="shared" si="32"/>
        <v>-6.9093317338931328</v>
      </c>
      <c r="Z52" s="155">
        <f t="shared" si="33"/>
        <v>3.0906682661068672</v>
      </c>
      <c r="AA52" s="155">
        <f t="shared" si="34"/>
        <v>-5.0468713013354449</v>
      </c>
      <c r="AB52" s="155">
        <f t="shared" si="35"/>
        <v>1.2282078335491795</v>
      </c>
      <c r="AC52" s="155">
        <f t="shared" si="36"/>
        <v>-0.6821829855537721</v>
      </c>
      <c r="AD52" s="155">
        <f t="shared" si="37"/>
        <v>-5.682182985553772</v>
      </c>
      <c r="AE52" s="155">
        <f t="shared" si="38"/>
        <v>4.317817014446228</v>
      </c>
      <c r="AF52" s="155">
        <f t="shared" si="39"/>
        <v>-8.6385625889791893</v>
      </c>
      <c r="AG52" s="155">
        <f t="shared" si="40"/>
        <v>7.2741966178716444</v>
      </c>
      <c r="AH52" s="155">
        <f t="shared" si="41"/>
        <v>-1.8796226796381867</v>
      </c>
      <c r="AI52" s="155">
        <f t="shared" si="42"/>
        <v>-6.879622679638187</v>
      </c>
      <c r="AJ52" s="155">
        <f t="shared" si="43"/>
        <v>3.120377320361813</v>
      </c>
      <c r="AK52" s="155">
        <f t="shared" si="44"/>
        <v>-5.4686690120169308</v>
      </c>
      <c r="AL52" s="155">
        <f t="shared" si="45"/>
        <v>1.7094236527405571</v>
      </c>
      <c r="AM52" s="155">
        <f t="shared" si="46"/>
        <v>-1.9384717241940193</v>
      </c>
      <c r="AN52" s="155">
        <f t="shared" si="47"/>
        <v>-6.9384717241940193</v>
      </c>
      <c r="AO52" s="155">
        <f t="shared" si="48"/>
        <v>3.0615282758059807</v>
      </c>
      <c r="AP52" s="155">
        <f t="shared" si="49"/>
        <v>-5.4142017120472445</v>
      </c>
      <c r="AQ52" s="155">
        <f t="shared" si="50"/>
        <v>1.5372582636592056</v>
      </c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</row>
    <row r="53" spans="1:130" s="5" customFormat="1" x14ac:dyDescent="0.25">
      <c r="A53" s="37" t="s">
        <v>53</v>
      </c>
      <c r="B53" s="49" t="s">
        <v>169</v>
      </c>
      <c r="C53" s="192" t="s">
        <v>181</v>
      </c>
      <c r="D53" s="40" t="s">
        <v>106</v>
      </c>
      <c r="E53" s="131">
        <v>447.10044000000005</v>
      </c>
      <c r="F53" s="131">
        <f t="shared" si="22"/>
        <v>447.6</v>
      </c>
      <c r="G53" s="188">
        <v>0.39966000000000002</v>
      </c>
      <c r="H53" s="188">
        <v>9.9900000000000003E-2</v>
      </c>
      <c r="I53" s="182">
        <f t="shared" si="23"/>
        <v>0.49956</v>
      </c>
      <c r="J53" s="38">
        <f t="shared" si="24"/>
        <v>1116.8619030199161</v>
      </c>
      <c r="K53" s="89">
        <v>455</v>
      </c>
      <c r="L53" s="177">
        <v>447.51</v>
      </c>
      <c r="M53" s="92">
        <v>0.38640000000000002</v>
      </c>
      <c r="N53" s="92">
        <v>8.9099999999999999E-2</v>
      </c>
      <c r="O53" s="92">
        <v>0.47549999999999998</v>
      </c>
      <c r="P53" s="89">
        <v>1063.04</v>
      </c>
      <c r="Q53" s="38">
        <f t="shared" si="25"/>
        <v>81.261829652996852</v>
      </c>
      <c r="R53" s="38">
        <f t="shared" si="26"/>
        <v>-3.317820147125055</v>
      </c>
      <c r="S53" s="38">
        <f t="shared" si="27"/>
        <v>18.738170347003155</v>
      </c>
      <c r="T53" s="38">
        <f t="shared" si="28"/>
        <v>-10.810810810810814</v>
      </c>
      <c r="U53" s="38">
        <f t="shared" si="29"/>
        <v>-4.8162382896949367</v>
      </c>
      <c r="V53" s="38">
        <f t="shared" si="30"/>
        <v>-4.8190293602445822</v>
      </c>
      <c r="W53" s="172"/>
      <c r="X53" s="155">
        <f t="shared" si="31"/>
        <v>-1.9093317338931326</v>
      </c>
      <c r="Y53" s="155">
        <f t="shared" si="32"/>
        <v>-6.9093317338931328</v>
      </c>
      <c r="Z53" s="155">
        <f t="shared" si="33"/>
        <v>3.0906682661068672</v>
      </c>
      <c r="AA53" s="155">
        <f t="shared" si="34"/>
        <v>-5.0468713013354449</v>
      </c>
      <c r="AB53" s="155">
        <f t="shared" si="35"/>
        <v>1.2282078335491795</v>
      </c>
      <c r="AC53" s="155">
        <f t="shared" si="36"/>
        <v>-0.6821829855537721</v>
      </c>
      <c r="AD53" s="155">
        <f t="shared" si="37"/>
        <v>-5.682182985553772</v>
      </c>
      <c r="AE53" s="155">
        <f t="shared" si="38"/>
        <v>4.317817014446228</v>
      </c>
      <c r="AF53" s="155">
        <f t="shared" si="39"/>
        <v>-8.6385625889791893</v>
      </c>
      <c r="AG53" s="155">
        <f t="shared" si="40"/>
        <v>7.2741966178716444</v>
      </c>
      <c r="AH53" s="155">
        <f t="shared" si="41"/>
        <v>-1.8796226796381867</v>
      </c>
      <c r="AI53" s="155">
        <f t="shared" si="42"/>
        <v>-6.879622679638187</v>
      </c>
      <c r="AJ53" s="155">
        <f t="shared" si="43"/>
        <v>3.120377320361813</v>
      </c>
      <c r="AK53" s="155">
        <f t="shared" si="44"/>
        <v>-5.4686690120169308</v>
      </c>
      <c r="AL53" s="155">
        <f t="shared" si="45"/>
        <v>1.7094236527405571</v>
      </c>
      <c r="AM53" s="155">
        <f t="shared" si="46"/>
        <v>-1.9384717241940193</v>
      </c>
      <c r="AN53" s="155">
        <f t="shared" si="47"/>
        <v>-6.9384717241940193</v>
      </c>
      <c r="AO53" s="155">
        <f t="shared" si="48"/>
        <v>3.0615282758059807</v>
      </c>
      <c r="AP53" s="155">
        <f t="shared" si="49"/>
        <v>-5.4142017120472445</v>
      </c>
      <c r="AQ53" s="155">
        <f t="shared" si="50"/>
        <v>1.5372582636592056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5" customFormat="1" x14ac:dyDescent="0.25">
      <c r="A54" s="128" t="s">
        <v>53</v>
      </c>
      <c r="B54" s="129" t="s">
        <v>169</v>
      </c>
      <c r="C54" s="192" t="s">
        <v>181</v>
      </c>
      <c r="D54" s="40" t="s">
        <v>107</v>
      </c>
      <c r="E54" s="131">
        <v>446.50029999999998</v>
      </c>
      <c r="F54" s="131">
        <f t="shared" ref="F54:F60" si="51">E54+G54+H54</f>
        <v>446.99999999999994</v>
      </c>
      <c r="G54" s="188">
        <v>0.39990999999999999</v>
      </c>
      <c r="H54" s="188">
        <v>9.9790000000000004E-2</v>
      </c>
      <c r="I54" s="182">
        <f t="shared" si="23"/>
        <v>0.49969999999999998</v>
      </c>
      <c r="J54" s="38">
        <f t="shared" si="24"/>
        <v>1118.6757258926693</v>
      </c>
      <c r="K54" s="89">
        <v>460</v>
      </c>
      <c r="L54" s="177">
        <v>446.9</v>
      </c>
      <c r="M54" s="92">
        <v>0.38579999999999998</v>
      </c>
      <c r="N54" s="92">
        <v>8.6199999999999999E-2</v>
      </c>
      <c r="O54" s="92">
        <v>0.47199999999999998</v>
      </c>
      <c r="P54" s="91">
        <v>1056.6600000000001</v>
      </c>
      <c r="Q54" s="38">
        <f t="shared" si="25"/>
        <v>81.737288135593218</v>
      </c>
      <c r="R54" s="38">
        <f t="shared" si="26"/>
        <v>-3.5282938661198795</v>
      </c>
      <c r="S54" s="38">
        <f t="shared" si="27"/>
        <v>18.262711864406782</v>
      </c>
      <c r="T54" s="38">
        <f t="shared" si="28"/>
        <v>-13.618599058021848</v>
      </c>
      <c r="U54" s="38">
        <f t="shared" si="29"/>
        <v>-5.5433259955973586</v>
      </c>
      <c r="V54" s="38">
        <f t="shared" si="30"/>
        <v>-5.5436731536462531</v>
      </c>
      <c r="W54" s="172"/>
      <c r="X54" s="155">
        <f t="shared" si="31"/>
        <v>-1.9093317338931326</v>
      </c>
      <c r="Y54" s="155">
        <f t="shared" si="32"/>
        <v>-6.9093317338931328</v>
      </c>
      <c r="Z54" s="155">
        <f t="shared" si="33"/>
        <v>3.0906682661068672</v>
      </c>
      <c r="AA54" s="155">
        <f t="shared" si="34"/>
        <v>-5.0468713013354449</v>
      </c>
      <c r="AB54" s="155">
        <f t="shared" si="35"/>
        <v>1.2282078335491795</v>
      </c>
      <c r="AC54" s="155">
        <f t="shared" si="36"/>
        <v>-0.6821829855537721</v>
      </c>
      <c r="AD54" s="155">
        <f t="shared" si="37"/>
        <v>-5.682182985553772</v>
      </c>
      <c r="AE54" s="155">
        <f t="shared" si="38"/>
        <v>4.317817014446228</v>
      </c>
      <c r="AF54" s="155">
        <f t="shared" si="39"/>
        <v>-8.6385625889791893</v>
      </c>
      <c r="AG54" s="155">
        <f t="shared" si="40"/>
        <v>7.2741966178716444</v>
      </c>
      <c r="AH54" s="155">
        <f t="shared" si="41"/>
        <v>-1.8796226796381867</v>
      </c>
      <c r="AI54" s="155">
        <f t="shared" si="42"/>
        <v>-6.879622679638187</v>
      </c>
      <c r="AJ54" s="155">
        <f t="shared" si="43"/>
        <v>3.120377320361813</v>
      </c>
      <c r="AK54" s="155">
        <f t="shared" si="44"/>
        <v>-5.4686690120169308</v>
      </c>
      <c r="AL54" s="155">
        <f t="shared" si="45"/>
        <v>1.7094236527405571</v>
      </c>
      <c r="AM54" s="155">
        <f t="shared" si="46"/>
        <v>-1.9384717241940193</v>
      </c>
      <c r="AN54" s="155">
        <f t="shared" si="47"/>
        <v>-6.9384717241940193</v>
      </c>
      <c r="AO54" s="155">
        <f t="shared" si="48"/>
        <v>3.0615282758059807</v>
      </c>
      <c r="AP54" s="155">
        <f t="shared" si="49"/>
        <v>-5.4142017120472445</v>
      </c>
      <c r="AQ54" s="155">
        <f t="shared" si="50"/>
        <v>1.5372582636592056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5" customFormat="1" x14ac:dyDescent="0.25">
      <c r="A55" s="37" t="s">
        <v>63</v>
      </c>
      <c r="B55" s="49" t="s">
        <v>170</v>
      </c>
      <c r="C55" s="37" t="s">
        <v>60</v>
      </c>
      <c r="D55" s="40" t="s">
        <v>105</v>
      </c>
      <c r="E55" s="131">
        <v>447.29962</v>
      </c>
      <c r="F55" s="131">
        <f>E55+G55+H55</f>
        <v>447.8</v>
      </c>
      <c r="G55" s="188">
        <v>0.40012999999999999</v>
      </c>
      <c r="H55" s="188">
        <v>0.10025000000000001</v>
      </c>
      <c r="I55" s="182">
        <f>G55+H55</f>
        <v>0.50038000000000005</v>
      </c>
      <c r="J55" s="38">
        <f>(1.6061/(1.6061-(I55/F55)))*(I55/F55)*1000000</f>
        <v>1118.1964577705203</v>
      </c>
      <c r="K55" s="88">
        <v>447.7</v>
      </c>
      <c r="L55" s="88">
        <v>448.2</v>
      </c>
      <c r="M55" s="89"/>
      <c r="N55" s="89"/>
      <c r="O55" s="92">
        <v>0.504</v>
      </c>
      <c r="P55" s="91">
        <v>1123.75</v>
      </c>
      <c r="Q55" s="38"/>
      <c r="R55" s="38"/>
      <c r="S55" s="38"/>
      <c r="T55" s="38"/>
      <c r="U55" s="38">
        <f t="shared" si="29"/>
        <v>0.72345017786481403</v>
      </c>
      <c r="V55" s="38">
        <f t="shared" si="30"/>
        <v>0.49665174584370153</v>
      </c>
      <c r="W55" s="172"/>
      <c r="X55" s="155">
        <f t="shared" si="31"/>
        <v>-1.9093317338931326</v>
      </c>
      <c r="Y55" s="155">
        <f t="shared" si="32"/>
        <v>-6.9093317338931328</v>
      </c>
      <c r="Z55" s="155">
        <f t="shared" si="33"/>
        <v>3.0906682661068672</v>
      </c>
      <c r="AA55" s="155">
        <f t="shared" si="34"/>
        <v>-5.0468713013354449</v>
      </c>
      <c r="AB55" s="155">
        <f t="shared" si="35"/>
        <v>1.2282078335491795</v>
      </c>
      <c r="AC55" s="155">
        <f t="shared" si="36"/>
        <v>-0.6821829855537721</v>
      </c>
      <c r="AD55" s="155">
        <f t="shared" si="37"/>
        <v>-5.682182985553772</v>
      </c>
      <c r="AE55" s="155">
        <f t="shared" si="38"/>
        <v>4.317817014446228</v>
      </c>
      <c r="AF55" s="155">
        <f t="shared" si="39"/>
        <v>-8.6385625889791893</v>
      </c>
      <c r="AG55" s="155">
        <f t="shared" si="40"/>
        <v>7.2741966178716444</v>
      </c>
      <c r="AH55" s="155">
        <f t="shared" si="41"/>
        <v>-1.8796226796381867</v>
      </c>
      <c r="AI55" s="155">
        <f t="shared" si="42"/>
        <v>-6.879622679638187</v>
      </c>
      <c r="AJ55" s="155">
        <f t="shared" si="43"/>
        <v>3.120377320361813</v>
      </c>
      <c r="AK55" s="155">
        <f t="shared" si="44"/>
        <v>-5.4686690120169308</v>
      </c>
      <c r="AL55" s="155">
        <f t="shared" si="45"/>
        <v>1.7094236527405571</v>
      </c>
      <c r="AM55" s="155">
        <f t="shared" si="46"/>
        <v>-1.9384717241940193</v>
      </c>
      <c r="AN55" s="155">
        <f t="shared" si="47"/>
        <v>-6.9384717241940193</v>
      </c>
      <c r="AO55" s="155">
        <f t="shared" si="48"/>
        <v>3.0615282758059807</v>
      </c>
      <c r="AP55" s="155">
        <f t="shared" si="49"/>
        <v>-5.4142017120472445</v>
      </c>
      <c r="AQ55" s="155">
        <f t="shared" si="50"/>
        <v>1.5372582636592056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5" customFormat="1" x14ac:dyDescent="0.25">
      <c r="A56" s="37" t="s">
        <v>63</v>
      </c>
      <c r="B56" s="49" t="s">
        <v>170</v>
      </c>
      <c r="C56" s="37" t="s">
        <v>60</v>
      </c>
      <c r="D56" s="40" t="s">
        <v>106</v>
      </c>
      <c r="E56" s="131">
        <v>447.79970000000003</v>
      </c>
      <c r="F56" s="131">
        <f t="shared" si="51"/>
        <v>448.3</v>
      </c>
      <c r="G56" s="188">
        <v>0.40028000000000002</v>
      </c>
      <c r="H56" s="188">
        <v>0.10002</v>
      </c>
      <c r="I56" s="182">
        <f t="shared" ref="I56:I63" si="52">G56+H56</f>
        <v>0.50029999999999997</v>
      </c>
      <c r="J56" s="38">
        <f t="shared" ref="J56:J63" si="53">(1.6061/(1.6061-(I56/F56)))*(I56/F56)*1000000</f>
        <v>1116.769738276095</v>
      </c>
      <c r="K56" s="88">
        <v>448</v>
      </c>
      <c r="L56" s="88">
        <v>448.5</v>
      </c>
      <c r="M56" s="89"/>
      <c r="N56" s="89"/>
      <c r="O56" s="89">
        <v>0.50780000000000003</v>
      </c>
      <c r="P56" s="91">
        <v>1132.22</v>
      </c>
      <c r="Q56" s="38"/>
      <c r="R56" s="38"/>
      <c r="S56" s="38"/>
      <c r="T56" s="38"/>
      <c r="U56" s="38">
        <f t="shared" si="29"/>
        <v>1.4991005396762067</v>
      </c>
      <c r="V56" s="38">
        <f t="shared" si="30"/>
        <v>1.3834778284514433</v>
      </c>
      <c r="W56" s="172"/>
      <c r="X56" s="155">
        <f t="shared" si="31"/>
        <v>-1.9093317338931326</v>
      </c>
      <c r="Y56" s="155">
        <f t="shared" si="32"/>
        <v>-6.9093317338931328</v>
      </c>
      <c r="Z56" s="155">
        <f t="shared" si="33"/>
        <v>3.0906682661068672</v>
      </c>
      <c r="AA56" s="155">
        <f t="shared" si="34"/>
        <v>-5.0468713013354449</v>
      </c>
      <c r="AB56" s="155">
        <f t="shared" si="35"/>
        <v>1.2282078335491795</v>
      </c>
      <c r="AC56" s="155">
        <f t="shared" si="36"/>
        <v>-0.6821829855537721</v>
      </c>
      <c r="AD56" s="155">
        <f t="shared" si="37"/>
        <v>-5.682182985553772</v>
      </c>
      <c r="AE56" s="155">
        <f t="shared" si="38"/>
        <v>4.317817014446228</v>
      </c>
      <c r="AF56" s="155">
        <f t="shared" si="39"/>
        <v>-8.6385625889791893</v>
      </c>
      <c r="AG56" s="155">
        <f t="shared" si="40"/>
        <v>7.2741966178716444</v>
      </c>
      <c r="AH56" s="155">
        <f t="shared" si="41"/>
        <v>-1.8796226796381867</v>
      </c>
      <c r="AI56" s="155">
        <f t="shared" si="42"/>
        <v>-6.879622679638187</v>
      </c>
      <c r="AJ56" s="155">
        <f t="shared" si="43"/>
        <v>3.120377320361813</v>
      </c>
      <c r="AK56" s="155">
        <f t="shared" si="44"/>
        <v>-5.4686690120169308</v>
      </c>
      <c r="AL56" s="155">
        <f t="shared" si="45"/>
        <v>1.7094236527405571</v>
      </c>
      <c r="AM56" s="155">
        <f t="shared" si="46"/>
        <v>-1.9384717241940193</v>
      </c>
      <c r="AN56" s="155">
        <f t="shared" si="47"/>
        <v>-6.9384717241940193</v>
      </c>
      <c r="AO56" s="155">
        <f t="shared" si="48"/>
        <v>3.0615282758059807</v>
      </c>
      <c r="AP56" s="155">
        <f t="shared" si="49"/>
        <v>-5.4142017120472445</v>
      </c>
      <c r="AQ56" s="155">
        <f t="shared" si="50"/>
        <v>1.5372582636592056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</row>
    <row r="57" spans="1:130" s="5" customFormat="1" x14ac:dyDescent="0.25">
      <c r="A57" s="37" t="s">
        <v>63</v>
      </c>
      <c r="B57" s="49" t="s">
        <v>170</v>
      </c>
      <c r="C57" s="37" t="s">
        <v>60</v>
      </c>
      <c r="D57" s="40" t="s">
        <v>107</v>
      </c>
      <c r="E57" s="131">
        <v>446.79946000000001</v>
      </c>
      <c r="F57" s="131">
        <f t="shared" si="51"/>
        <v>447.3</v>
      </c>
      <c r="G57" s="188">
        <v>0.40022999999999997</v>
      </c>
      <c r="H57" s="188">
        <v>0.10031</v>
      </c>
      <c r="I57" s="182">
        <f t="shared" si="52"/>
        <v>0.50053999999999998</v>
      </c>
      <c r="J57" s="38">
        <f t="shared" si="53"/>
        <v>1119.8054697789337</v>
      </c>
      <c r="K57" s="88">
        <v>446.9</v>
      </c>
      <c r="L57" s="88">
        <v>447.4</v>
      </c>
      <c r="M57" s="89"/>
      <c r="N57" s="89"/>
      <c r="O57" s="92">
        <v>0.50600000000000001</v>
      </c>
      <c r="P57" s="91">
        <v>1130.98</v>
      </c>
      <c r="Q57" s="38"/>
      <c r="R57" s="38"/>
      <c r="S57" s="38"/>
      <c r="T57" s="38"/>
      <c r="U57" s="38">
        <f t="shared" si="29"/>
        <v>1.0908219123346825</v>
      </c>
      <c r="V57" s="38">
        <f t="shared" si="30"/>
        <v>0.99789923541562575</v>
      </c>
      <c r="W57" s="172"/>
      <c r="X57" s="155">
        <f t="shared" si="31"/>
        <v>-1.9093317338931326</v>
      </c>
      <c r="Y57" s="155">
        <f t="shared" si="32"/>
        <v>-6.9093317338931328</v>
      </c>
      <c r="Z57" s="155">
        <f t="shared" si="33"/>
        <v>3.0906682661068672</v>
      </c>
      <c r="AA57" s="155">
        <f t="shared" si="34"/>
        <v>-5.0468713013354449</v>
      </c>
      <c r="AB57" s="155">
        <f t="shared" si="35"/>
        <v>1.2282078335491795</v>
      </c>
      <c r="AC57" s="155">
        <f t="shared" si="36"/>
        <v>-0.6821829855537721</v>
      </c>
      <c r="AD57" s="155">
        <f t="shared" si="37"/>
        <v>-5.682182985553772</v>
      </c>
      <c r="AE57" s="155">
        <f t="shared" si="38"/>
        <v>4.317817014446228</v>
      </c>
      <c r="AF57" s="155">
        <f t="shared" si="39"/>
        <v>-8.6385625889791893</v>
      </c>
      <c r="AG57" s="155">
        <f t="shared" si="40"/>
        <v>7.2741966178716444</v>
      </c>
      <c r="AH57" s="155">
        <f t="shared" si="41"/>
        <v>-1.8796226796381867</v>
      </c>
      <c r="AI57" s="155">
        <f t="shared" si="42"/>
        <v>-6.879622679638187</v>
      </c>
      <c r="AJ57" s="155">
        <f t="shared" si="43"/>
        <v>3.120377320361813</v>
      </c>
      <c r="AK57" s="155">
        <f t="shared" si="44"/>
        <v>-5.4686690120169308</v>
      </c>
      <c r="AL57" s="155">
        <f t="shared" si="45"/>
        <v>1.7094236527405571</v>
      </c>
      <c r="AM57" s="155">
        <f t="shared" si="46"/>
        <v>-1.9384717241940193</v>
      </c>
      <c r="AN57" s="155">
        <f t="shared" si="47"/>
        <v>-6.9384717241940193</v>
      </c>
      <c r="AO57" s="155">
        <f t="shared" si="48"/>
        <v>3.0615282758059807</v>
      </c>
      <c r="AP57" s="155">
        <f t="shared" si="49"/>
        <v>-5.4142017120472445</v>
      </c>
      <c r="AQ57" s="155">
        <f t="shared" si="50"/>
        <v>1.5372582636592056</v>
      </c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5" customFormat="1" x14ac:dyDescent="0.25">
      <c r="A58" s="40" t="s">
        <v>64</v>
      </c>
      <c r="B58" s="64" t="s">
        <v>171</v>
      </c>
      <c r="C58" s="5" t="s">
        <v>160</v>
      </c>
      <c r="D58" s="40" t="s">
        <v>105</v>
      </c>
      <c r="E58" s="131">
        <v>447.40011999999996</v>
      </c>
      <c r="F58" s="131">
        <f t="shared" si="51"/>
        <v>447.9</v>
      </c>
      <c r="G58" s="190">
        <v>0.39999000000000001</v>
      </c>
      <c r="H58" s="43">
        <v>9.9890000000000007E-2</v>
      </c>
      <c r="I58" s="182">
        <f t="shared" si="52"/>
        <v>0.49987999999999999</v>
      </c>
      <c r="J58" s="38">
        <f t="shared" si="53"/>
        <v>1116.8287564171169</v>
      </c>
      <c r="K58" s="90">
        <v>447.18950000000001</v>
      </c>
      <c r="L58" s="191">
        <v>447.68</v>
      </c>
      <c r="M58" s="92">
        <v>0.3896</v>
      </c>
      <c r="N58" s="89">
        <v>0.1009</v>
      </c>
      <c r="O58" s="92">
        <v>0.49049999999999999</v>
      </c>
      <c r="P58" s="115">
        <v>1096.3969999999999</v>
      </c>
      <c r="Q58" s="38">
        <f t="shared" si="25"/>
        <v>79.429153924566776</v>
      </c>
      <c r="R58" s="38">
        <f t="shared" si="26"/>
        <v>-2.5975649391234805</v>
      </c>
      <c r="S58" s="38">
        <f t="shared" si="27"/>
        <v>20.570846075433234</v>
      </c>
      <c r="T58" s="38">
        <f t="shared" si="28"/>
        <v>1.0111122234457874</v>
      </c>
      <c r="U58" s="38">
        <f t="shared" si="29"/>
        <v>-1.8764503480835402</v>
      </c>
      <c r="V58" s="38">
        <f t="shared" si="30"/>
        <v>-1.8294439769498592</v>
      </c>
      <c r="W58" s="172"/>
      <c r="X58" s="155">
        <f t="shared" si="31"/>
        <v>-1.9093317338931326</v>
      </c>
      <c r="Y58" s="155">
        <f t="shared" si="32"/>
        <v>-6.9093317338931328</v>
      </c>
      <c r="Z58" s="155">
        <f t="shared" si="33"/>
        <v>3.0906682661068672</v>
      </c>
      <c r="AA58" s="155">
        <f t="shared" si="34"/>
        <v>-5.0468713013354449</v>
      </c>
      <c r="AB58" s="155">
        <f t="shared" si="35"/>
        <v>1.2282078335491795</v>
      </c>
      <c r="AC58" s="155">
        <f t="shared" si="36"/>
        <v>-0.6821829855537721</v>
      </c>
      <c r="AD58" s="155">
        <f t="shared" si="37"/>
        <v>-5.682182985553772</v>
      </c>
      <c r="AE58" s="155">
        <f t="shared" si="38"/>
        <v>4.317817014446228</v>
      </c>
      <c r="AF58" s="155">
        <f t="shared" si="39"/>
        <v>-8.6385625889791893</v>
      </c>
      <c r="AG58" s="155">
        <f t="shared" si="40"/>
        <v>7.2741966178716444</v>
      </c>
      <c r="AH58" s="155">
        <f t="shared" si="41"/>
        <v>-1.8796226796381867</v>
      </c>
      <c r="AI58" s="155">
        <f t="shared" si="42"/>
        <v>-6.879622679638187</v>
      </c>
      <c r="AJ58" s="155">
        <f t="shared" si="43"/>
        <v>3.120377320361813</v>
      </c>
      <c r="AK58" s="155">
        <f t="shared" si="44"/>
        <v>-5.4686690120169308</v>
      </c>
      <c r="AL58" s="155">
        <f t="shared" si="45"/>
        <v>1.7094236527405571</v>
      </c>
      <c r="AM58" s="155">
        <f t="shared" si="46"/>
        <v>-1.9384717241940193</v>
      </c>
      <c r="AN58" s="155">
        <f t="shared" si="47"/>
        <v>-6.9384717241940193</v>
      </c>
      <c r="AO58" s="155">
        <f t="shared" si="48"/>
        <v>3.0615282758059807</v>
      </c>
      <c r="AP58" s="155">
        <f t="shared" si="49"/>
        <v>-5.4142017120472445</v>
      </c>
      <c r="AQ58" s="155">
        <f t="shared" si="50"/>
        <v>1.5372582636592056</v>
      </c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5" customFormat="1" x14ac:dyDescent="0.25">
      <c r="A59" s="40" t="s">
        <v>64</v>
      </c>
      <c r="B59" s="64" t="s">
        <v>171</v>
      </c>
      <c r="C59" s="5" t="s">
        <v>160</v>
      </c>
      <c r="D59" s="40" t="s">
        <v>106</v>
      </c>
      <c r="E59" s="131">
        <v>447.29937999999999</v>
      </c>
      <c r="F59" s="131">
        <f t="shared" si="51"/>
        <v>447.79999999999995</v>
      </c>
      <c r="G59" s="190">
        <v>0.40031</v>
      </c>
      <c r="H59" s="43">
        <v>0.10031</v>
      </c>
      <c r="I59" s="182">
        <f t="shared" si="52"/>
        <v>0.50061999999999995</v>
      </c>
      <c r="J59" s="38">
        <f t="shared" si="53"/>
        <v>1118.7331580417251</v>
      </c>
      <c r="K59" s="178">
        <v>447.21420000000001</v>
      </c>
      <c r="L59" s="191">
        <v>447.7</v>
      </c>
      <c r="M59" s="92">
        <v>0.38519999999999999</v>
      </c>
      <c r="N59" s="89">
        <v>0.10059999999999999</v>
      </c>
      <c r="O59" s="92">
        <v>0.48580000000000001</v>
      </c>
      <c r="P59" s="115">
        <v>1085.835</v>
      </c>
      <c r="Q59" s="38">
        <f t="shared" si="25"/>
        <v>79.291889666529443</v>
      </c>
      <c r="R59" s="38">
        <f t="shared" si="26"/>
        <v>-3.7745747046039351</v>
      </c>
      <c r="S59" s="38">
        <f t="shared" si="27"/>
        <v>20.708110333470561</v>
      </c>
      <c r="T59" s="38">
        <f t="shared" si="28"/>
        <v>0.28910377828730799</v>
      </c>
      <c r="U59" s="38">
        <f t="shared" si="29"/>
        <v>-2.9603291918021544</v>
      </c>
      <c r="V59" s="38">
        <f t="shared" si="30"/>
        <v>-2.9406617480893589</v>
      </c>
      <c r="W59" s="172"/>
      <c r="X59" s="155">
        <f t="shared" si="31"/>
        <v>-1.9093317338931326</v>
      </c>
      <c r="Y59" s="155">
        <f t="shared" si="32"/>
        <v>-6.9093317338931328</v>
      </c>
      <c r="Z59" s="155">
        <f t="shared" si="33"/>
        <v>3.0906682661068672</v>
      </c>
      <c r="AA59" s="155">
        <f t="shared" si="34"/>
        <v>-5.0468713013354449</v>
      </c>
      <c r="AB59" s="155">
        <f t="shared" si="35"/>
        <v>1.2282078335491795</v>
      </c>
      <c r="AC59" s="155">
        <f t="shared" si="36"/>
        <v>-0.6821829855537721</v>
      </c>
      <c r="AD59" s="155">
        <f t="shared" si="37"/>
        <v>-5.682182985553772</v>
      </c>
      <c r="AE59" s="155">
        <f t="shared" si="38"/>
        <v>4.317817014446228</v>
      </c>
      <c r="AF59" s="155">
        <f t="shared" si="39"/>
        <v>-8.6385625889791893</v>
      </c>
      <c r="AG59" s="155">
        <f t="shared" si="40"/>
        <v>7.2741966178716444</v>
      </c>
      <c r="AH59" s="155">
        <f t="shared" si="41"/>
        <v>-1.8796226796381867</v>
      </c>
      <c r="AI59" s="155">
        <f t="shared" si="42"/>
        <v>-6.879622679638187</v>
      </c>
      <c r="AJ59" s="155">
        <f t="shared" si="43"/>
        <v>3.120377320361813</v>
      </c>
      <c r="AK59" s="155">
        <f t="shared" si="44"/>
        <v>-5.4686690120169308</v>
      </c>
      <c r="AL59" s="155">
        <f t="shared" si="45"/>
        <v>1.7094236527405571</v>
      </c>
      <c r="AM59" s="155">
        <f t="shared" si="46"/>
        <v>-1.9384717241940193</v>
      </c>
      <c r="AN59" s="155">
        <f t="shared" si="47"/>
        <v>-6.9384717241940193</v>
      </c>
      <c r="AO59" s="155">
        <f t="shared" si="48"/>
        <v>3.0615282758059807</v>
      </c>
      <c r="AP59" s="155">
        <f t="shared" si="49"/>
        <v>-5.4142017120472445</v>
      </c>
      <c r="AQ59" s="155">
        <f t="shared" si="50"/>
        <v>1.5372582636592056</v>
      </c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5" customFormat="1" x14ac:dyDescent="0.25">
      <c r="A60" s="40" t="s">
        <v>64</v>
      </c>
      <c r="B60" s="64" t="s">
        <v>171</v>
      </c>
      <c r="C60" s="5" t="s">
        <v>160</v>
      </c>
      <c r="D60" s="40" t="s">
        <v>107</v>
      </c>
      <c r="E60" s="131">
        <v>446.50041999999996</v>
      </c>
      <c r="F60" s="131">
        <f t="shared" si="51"/>
        <v>446.99999999999994</v>
      </c>
      <c r="G60" s="190">
        <v>0.39954000000000001</v>
      </c>
      <c r="H60" s="43">
        <v>0.10004</v>
      </c>
      <c r="I60" s="182">
        <f t="shared" si="52"/>
        <v>0.49958000000000002</v>
      </c>
      <c r="J60" s="38">
        <f t="shared" si="53"/>
        <v>1118.4068954627755</v>
      </c>
      <c r="K60" s="178">
        <v>445.68560000000002</v>
      </c>
      <c r="L60" s="191">
        <v>446.17</v>
      </c>
      <c r="M60" s="92">
        <v>0.38400000000000001</v>
      </c>
      <c r="N60" s="92">
        <v>0.1004</v>
      </c>
      <c r="O60" s="92">
        <v>0.4844</v>
      </c>
      <c r="P60" s="115">
        <v>1086.4190000000001</v>
      </c>
      <c r="Q60" s="38">
        <f t="shared" si="25"/>
        <v>79.273327828241122</v>
      </c>
      <c r="R60" s="38">
        <f t="shared" si="26"/>
        <v>-3.8894728938279015</v>
      </c>
      <c r="S60" s="38">
        <f t="shared" si="27"/>
        <v>20.726672171758878</v>
      </c>
      <c r="T60" s="38">
        <f t="shared" si="28"/>
        <v>0.35985605757696837</v>
      </c>
      <c r="U60" s="38">
        <f t="shared" si="29"/>
        <v>-3.0385523840025677</v>
      </c>
      <c r="V60" s="38">
        <f t="shared" si="30"/>
        <v>-2.86013038658345</v>
      </c>
      <c r="W60" s="172"/>
      <c r="X60" s="155">
        <f t="shared" si="31"/>
        <v>-1.9093317338931326</v>
      </c>
      <c r="Y60" s="155">
        <f t="shared" si="32"/>
        <v>-6.9093317338931328</v>
      </c>
      <c r="Z60" s="155">
        <f t="shared" si="33"/>
        <v>3.0906682661068672</v>
      </c>
      <c r="AA60" s="155">
        <f t="shared" si="34"/>
        <v>-5.0468713013354449</v>
      </c>
      <c r="AB60" s="155">
        <f t="shared" si="35"/>
        <v>1.2282078335491795</v>
      </c>
      <c r="AC60" s="155">
        <f t="shared" si="36"/>
        <v>-0.6821829855537721</v>
      </c>
      <c r="AD60" s="155">
        <f t="shared" si="37"/>
        <v>-5.682182985553772</v>
      </c>
      <c r="AE60" s="155">
        <f t="shared" si="38"/>
        <v>4.317817014446228</v>
      </c>
      <c r="AF60" s="155">
        <f t="shared" si="39"/>
        <v>-8.6385625889791893</v>
      </c>
      <c r="AG60" s="155">
        <f t="shared" si="40"/>
        <v>7.2741966178716444</v>
      </c>
      <c r="AH60" s="155">
        <f t="shared" si="41"/>
        <v>-1.8796226796381867</v>
      </c>
      <c r="AI60" s="155">
        <f t="shared" si="42"/>
        <v>-6.879622679638187</v>
      </c>
      <c r="AJ60" s="155">
        <f t="shared" si="43"/>
        <v>3.120377320361813</v>
      </c>
      <c r="AK60" s="155">
        <f t="shared" si="44"/>
        <v>-5.4686690120169308</v>
      </c>
      <c r="AL60" s="155">
        <f t="shared" si="45"/>
        <v>1.7094236527405571</v>
      </c>
      <c r="AM60" s="155">
        <f t="shared" si="46"/>
        <v>-1.9384717241940193</v>
      </c>
      <c r="AN60" s="155">
        <f t="shared" si="47"/>
        <v>-6.9384717241940193</v>
      </c>
      <c r="AO60" s="155">
        <f t="shared" si="48"/>
        <v>3.0615282758059807</v>
      </c>
      <c r="AP60" s="155">
        <f t="shared" si="49"/>
        <v>-5.4142017120472445</v>
      </c>
      <c r="AQ60" s="155">
        <f t="shared" si="50"/>
        <v>1.5372582636592056</v>
      </c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</row>
    <row r="61" spans="1:130" s="5" customFormat="1" x14ac:dyDescent="0.25">
      <c r="A61" s="40" t="s">
        <v>145</v>
      </c>
      <c r="B61" s="64" t="s">
        <v>172</v>
      </c>
      <c r="C61" s="192" t="s">
        <v>176</v>
      </c>
      <c r="D61" s="40" t="s">
        <v>105</v>
      </c>
      <c r="E61" s="131">
        <v>446.69978999999995</v>
      </c>
      <c r="F61" s="131">
        <f t="shared" ref="F61:F63" si="54">E61+G61+H61</f>
        <v>447.19999999999993</v>
      </c>
      <c r="G61" s="190">
        <v>0.40044999999999997</v>
      </c>
      <c r="H61" s="43">
        <v>9.9760000000000001E-2</v>
      </c>
      <c r="I61" s="182">
        <f t="shared" si="52"/>
        <v>0.50020999999999993</v>
      </c>
      <c r="J61" s="38">
        <f t="shared" si="53"/>
        <v>1119.3170940245841</v>
      </c>
      <c r="K61" s="135">
        <v>447.1</v>
      </c>
      <c r="L61" s="135">
        <v>447.6</v>
      </c>
      <c r="M61" s="89">
        <v>0.39179999999999998</v>
      </c>
      <c r="N61" s="92">
        <v>9.8799999999999999E-2</v>
      </c>
      <c r="O61" s="92">
        <v>0.49059999999999998</v>
      </c>
      <c r="P61" s="88">
        <v>1097.3</v>
      </c>
      <c r="Q61" s="38">
        <f t="shared" si="25"/>
        <v>79.861394211169994</v>
      </c>
      <c r="R61" s="38">
        <f t="shared" si="26"/>
        <v>-2.1600699213384922</v>
      </c>
      <c r="S61" s="38">
        <f t="shared" si="27"/>
        <v>20.138605788830006</v>
      </c>
      <c r="T61" s="38">
        <f t="shared" si="28"/>
        <v>-0.96230954290296966</v>
      </c>
      <c r="U61" s="38">
        <f t="shared" si="29"/>
        <v>-1.9211930988984531</v>
      </c>
      <c r="V61" s="38">
        <f t="shared" si="30"/>
        <v>-1.9670113270065515</v>
      </c>
      <c r="W61" s="172"/>
      <c r="X61" s="155">
        <f t="shared" si="31"/>
        <v>-1.9093317338931326</v>
      </c>
      <c r="Y61" s="155">
        <f t="shared" si="32"/>
        <v>-6.9093317338931328</v>
      </c>
      <c r="Z61" s="155">
        <f t="shared" si="33"/>
        <v>3.0906682661068672</v>
      </c>
      <c r="AA61" s="155">
        <f t="shared" si="34"/>
        <v>-5.0468713013354449</v>
      </c>
      <c r="AB61" s="155">
        <f t="shared" si="35"/>
        <v>1.2282078335491795</v>
      </c>
      <c r="AC61" s="155">
        <f t="shared" si="36"/>
        <v>-0.6821829855537721</v>
      </c>
      <c r="AD61" s="155">
        <f t="shared" si="37"/>
        <v>-5.682182985553772</v>
      </c>
      <c r="AE61" s="155">
        <f t="shared" si="38"/>
        <v>4.317817014446228</v>
      </c>
      <c r="AF61" s="155">
        <f t="shared" si="39"/>
        <v>-8.6385625889791893</v>
      </c>
      <c r="AG61" s="155">
        <f t="shared" si="40"/>
        <v>7.2741966178716444</v>
      </c>
      <c r="AH61" s="155">
        <f t="shared" si="41"/>
        <v>-1.8796226796381867</v>
      </c>
      <c r="AI61" s="155">
        <f t="shared" si="42"/>
        <v>-6.879622679638187</v>
      </c>
      <c r="AJ61" s="155">
        <f t="shared" si="43"/>
        <v>3.120377320361813</v>
      </c>
      <c r="AK61" s="155">
        <f t="shared" si="44"/>
        <v>-5.4686690120169308</v>
      </c>
      <c r="AL61" s="155">
        <f t="shared" si="45"/>
        <v>1.7094236527405571</v>
      </c>
      <c r="AM61" s="155">
        <f t="shared" si="46"/>
        <v>-1.9384717241940193</v>
      </c>
      <c r="AN61" s="155">
        <f t="shared" si="47"/>
        <v>-6.9384717241940193</v>
      </c>
      <c r="AO61" s="155">
        <f t="shared" si="48"/>
        <v>3.0615282758059807</v>
      </c>
      <c r="AP61" s="155">
        <f t="shared" si="49"/>
        <v>-5.4142017120472445</v>
      </c>
      <c r="AQ61" s="155">
        <f t="shared" si="50"/>
        <v>1.5372582636592056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5" customFormat="1" x14ac:dyDescent="0.25">
      <c r="A62" s="40" t="s">
        <v>145</v>
      </c>
      <c r="B62" s="64" t="s">
        <v>172</v>
      </c>
      <c r="C62" s="192" t="s">
        <v>193</v>
      </c>
      <c r="D62" s="40" t="s">
        <v>106</v>
      </c>
      <c r="E62" s="131">
        <v>446.29986999999994</v>
      </c>
      <c r="F62" s="131">
        <f t="shared" si="54"/>
        <v>446.7999999999999</v>
      </c>
      <c r="G62" s="190">
        <v>0.40044999999999997</v>
      </c>
      <c r="H62" s="43">
        <v>9.9680000000000005E-2</v>
      </c>
      <c r="I62" s="182">
        <f t="shared" si="52"/>
        <v>0.50012999999999996</v>
      </c>
      <c r="J62" s="38">
        <f t="shared" si="53"/>
        <v>1120.1405665150874</v>
      </c>
      <c r="K62" s="135">
        <v>446.9</v>
      </c>
      <c r="L62" s="135">
        <v>447.4</v>
      </c>
      <c r="M62" s="89">
        <v>0.39179999999999998</v>
      </c>
      <c r="N62" s="92">
        <v>9.9000000000000005E-2</v>
      </c>
      <c r="O62" s="92">
        <v>0.49080000000000001</v>
      </c>
      <c r="P62" s="88">
        <v>1098.2</v>
      </c>
      <c r="Q62" s="38">
        <f t="shared" si="25"/>
        <v>79.828850855745713</v>
      </c>
      <c r="R62" s="38">
        <f t="shared" si="26"/>
        <v>-2.1600699213384922</v>
      </c>
      <c r="S62" s="38">
        <f t="shared" si="27"/>
        <v>20.171149144254279</v>
      </c>
      <c r="T62" s="38">
        <f t="shared" si="28"/>
        <v>-0.6821829855537721</v>
      </c>
      <c r="U62" s="38">
        <f t="shared" si="29"/>
        <v>-1.8655149661088017</v>
      </c>
      <c r="V62" s="38">
        <f t="shared" si="30"/>
        <v>-1.9587333207070123</v>
      </c>
      <c r="W62" s="172"/>
      <c r="X62" s="155">
        <f t="shared" si="31"/>
        <v>-1.9093317338931326</v>
      </c>
      <c r="Y62" s="155">
        <f t="shared" si="32"/>
        <v>-6.9093317338931328</v>
      </c>
      <c r="Z62" s="155">
        <f t="shared" si="33"/>
        <v>3.0906682661068672</v>
      </c>
      <c r="AA62" s="155">
        <f t="shared" si="34"/>
        <v>-5.0468713013354449</v>
      </c>
      <c r="AB62" s="155">
        <f t="shared" si="35"/>
        <v>1.2282078335491795</v>
      </c>
      <c r="AC62" s="155">
        <f t="shared" si="36"/>
        <v>-0.6821829855537721</v>
      </c>
      <c r="AD62" s="155">
        <f t="shared" si="37"/>
        <v>-5.682182985553772</v>
      </c>
      <c r="AE62" s="155">
        <f t="shared" si="38"/>
        <v>4.317817014446228</v>
      </c>
      <c r="AF62" s="155">
        <f t="shared" si="39"/>
        <v>-8.6385625889791893</v>
      </c>
      <c r="AG62" s="155">
        <f t="shared" si="40"/>
        <v>7.2741966178716444</v>
      </c>
      <c r="AH62" s="155">
        <f t="shared" si="41"/>
        <v>-1.8796226796381867</v>
      </c>
      <c r="AI62" s="155">
        <f t="shared" si="42"/>
        <v>-6.879622679638187</v>
      </c>
      <c r="AJ62" s="155">
        <f t="shared" si="43"/>
        <v>3.120377320361813</v>
      </c>
      <c r="AK62" s="155">
        <f t="shared" si="44"/>
        <v>-5.4686690120169308</v>
      </c>
      <c r="AL62" s="155">
        <f t="shared" si="45"/>
        <v>1.7094236527405571</v>
      </c>
      <c r="AM62" s="155">
        <f t="shared" si="46"/>
        <v>-1.9384717241940193</v>
      </c>
      <c r="AN62" s="155">
        <f t="shared" si="47"/>
        <v>-6.9384717241940193</v>
      </c>
      <c r="AO62" s="155">
        <f t="shared" si="48"/>
        <v>3.0615282758059807</v>
      </c>
      <c r="AP62" s="155">
        <f t="shared" si="49"/>
        <v>-5.4142017120472445</v>
      </c>
      <c r="AQ62" s="155">
        <f t="shared" si="50"/>
        <v>1.5372582636592056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5" customFormat="1" x14ac:dyDescent="0.25">
      <c r="A63" s="186" t="s">
        <v>145</v>
      </c>
      <c r="B63" s="187" t="s">
        <v>172</v>
      </c>
      <c r="C63" s="5" t="s">
        <v>156</v>
      </c>
      <c r="D63" s="40" t="s">
        <v>107</v>
      </c>
      <c r="E63" s="131">
        <v>447.19985999999994</v>
      </c>
      <c r="F63" s="131">
        <f t="shared" si="54"/>
        <v>447.69999999999993</v>
      </c>
      <c r="G63" s="190">
        <v>0.40017000000000003</v>
      </c>
      <c r="H63" s="43">
        <v>9.9970000000000003E-2</v>
      </c>
      <c r="I63" s="182">
        <f t="shared" si="52"/>
        <v>0.50014000000000003</v>
      </c>
      <c r="J63" s="38">
        <f t="shared" si="53"/>
        <v>1117.9095764178578</v>
      </c>
      <c r="K63" s="88">
        <v>447.7</v>
      </c>
      <c r="L63" s="90">
        <v>448.2</v>
      </c>
      <c r="M63" s="92">
        <v>0.3921</v>
      </c>
      <c r="N63" s="92">
        <v>9.9599999999999994E-2</v>
      </c>
      <c r="O63" s="92">
        <v>0.49170000000000003</v>
      </c>
      <c r="P63" s="88">
        <v>1098.3</v>
      </c>
      <c r="Q63" s="38">
        <f t="shared" si="25"/>
        <v>79.743746186699198</v>
      </c>
      <c r="R63" s="38">
        <f t="shared" si="26"/>
        <v>-2.0166429267561341</v>
      </c>
      <c r="S63" s="38">
        <f t="shared" si="27"/>
        <v>20.256253813300791</v>
      </c>
      <c r="T63" s="38">
        <f t="shared" si="28"/>
        <v>-0.37011103331000222</v>
      </c>
      <c r="U63" s="38">
        <f t="shared" si="29"/>
        <v>-1.6875274923021557</v>
      </c>
      <c r="V63" s="38">
        <f t="shared" si="30"/>
        <v>-1.7541290307838</v>
      </c>
      <c r="W63" s="172"/>
      <c r="X63" s="155">
        <f t="shared" si="31"/>
        <v>-1.9093317338931326</v>
      </c>
      <c r="Y63" s="155">
        <f t="shared" si="32"/>
        <v>-6.9093317338931328</v>
      </c>
      <c r="Z63" s="155">
        <f t="shared" si="33"/>
        <v>3.0906682661068672</v>
      </c>
      <c r="AA63" s="155">
        <f t="shared" si="34"/>
        <v>-5.0468713013354449</v>
      </c>
      <c r="AB63" s="155">
        <f t="shared" si="35"/>
        <v>1.2282078335491795</v>
      </c>
      <c r="AC63" s="155">
        <f t="shared" si="36"/>
        <v>-0.6821829855537721</v>
      </c>
      <c r="AD63" s="155">
        <f t="shared" si="37"/>
        <v>-5.682182985553772</v>
      </c>
      <c r="AE63" s="155">
        <f t="shared" si="38"/>
        <v>4.317817014446228</v>
      </c>
      <c r="AF63" s="155">
        <f t="shared" si="39"/>
        <v>-8.6385625889791893</v>
      </c>
      <c r="AG63" s="155">
        <f t="shared" si="40"/>
        <v>7.2741966178716444</v>
      </c>
      <c r="AH63" s="155">
        <f t="shared" si="41"/>
        <v>-1.8796226796381867</v>
      </c>
      <c r="AI63" s="155">
        <f t="shared" si="42"/>
        <v>-6.879622679638187</v>
      </c>
      <c r="AJ63" s="155">
        <f t="shared" si="43"/>
        <v>3.120377320361813</v>
      </c>
      <c r="AK63" s="155">
        <f t="shared" si="44"/>
        <v>-5.4686690120169308</v>
      </c>
      <c r="AL63" s="155">
        <f t="shared" si="45"/>
        <v>1.7094236527405571</v>
      </c>
      <c r="AM63" s="155">
        <f t="shared" si="46"/>
        <v>-1.9384717241940193</v>
      </c>
      <c r="AN63" s="155">
        <f t="shared" si="47"/>
        <v>-6.9384717241940193</v>
      </c>
      <c r="AO63" s="155">
        <f t="shared" si="48"/>
        <v>3.0615282758059807</v>
      </c>
      <c r="AP63" s="155">
        <f t="shared" si="49"/>
        <v>-5.4142017120472445</v>
      </c>
      <c r="AQ63" s="155">
        <f t="shared" si="50"/>
        <v>1.5372582636592056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5" customFormat="1" x14ac:dyDescent="0.25">
      <c r="A64" s="37"/>
      <c r="B64" s="49"/>
      <c r="D64" s="37"/>
      <c r="E64" s="37"/>
      <c r="F64" s="133"/>
      <c r="G64" s="42"/>
      <c r="K64" s="47"/>
      <c r="L64" s="47"/>
      <c r="M64" s="47"/>
      <c r="N64" s="47"/>
      <c r="O64" s="47"/>
      <c r="P64" s="47"/>
      <c r="Q64" s="38"/>
      <c r="R64" s="38"/>
      <c r="S64" s="38"/>
      <c r="T64" s="38"/>
      <c r="U64" s="38"/>
      <c r="V64" s="38"/>
      <c r="W64" s="174"/>
      <c r="X64" s="156"/>
      <c r="Y64" s="156"/>
      <c r="Z64" s="156"/>
      <c r="AA64" s="155"/>
      <c r="AB64" s="155"/>
      <c r="AC64" s="156"/>
      <c r="AD64" s="156"/>
      <c r="AE64" s="156"/>
      <c r="AF64" s="155"/>
      <c r="AG64" s="155"/>
      <c r="AH64" s="156"/>
      <c r="AI64" s="156"/>
      <c r="AJ64" s="156"/>
      <c r="AK64" s="155"/>
      <c r="AL64" s="155"/>
      <c r="AM64" s="156"/>
      <c r="AN64" s="156"/>
      <c r="AO64" s="156"/>
      <c r="AP64" s="155"/>
      <c r="AQ64" s="155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5" customFormat="1" x14ac:dyDescent="0.25">
      <c r="A65" s="37"/>
      <c r="B65" s="49"/>
      <c r="D65" s="37"/>
      <c r="E65" s="37"/>
      <c r="F65" s="133"/>
      <c r="G65" s="42"/>
      <c r="K65" s="47"/>
      <c r="L65" s="47"/>
      <c r="M65" s="47"/>
      <c r="N65" s="47"/>
      <c r="O65" s="47"/>
      <c r="P65" s="47"/>
      <c r="Q65" s="38"/>
      <c r="R65" s="38"/>
      <c r="S65" s="38"/>
      <c r="T65" s="38"/>
      <c r="U65" s="38"/>
      <c r="V65" s="38"/>
      <c r="W65" s="174"/>
      <c r="X65" s="156"/>
      <c r="Y65" s="156"/>
      <c r="Z65" s="156"/>
      <c r="AA65" s="155"/>
      <c r="AB65" s="155"/>
      <c r="AC65" s="156"/>
      <c r="AD65" s="156"/>
      <c r="AE65" s="156"/>
      <c r="AF65" s="155"/>
      <c r="AG65" s="155"/>
      <c r="AH65" s="156"/>
      <c r="AI65" s="156"/>
      <c r="AJ65" s="156"/>
      <c r="AK65" s="155"/>
      <c r="AL65" s="155"/>
      <c r="AM65" s="156"/>
      <c r="AN65" s="156"/>
      <c r="AO65" s="156"/>
      <c r="AP65" s="155"/>
      <c r="AQ65" s="155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5" customFormat="1" ht="13.8" thickBot="1" x14ac:dyDescent="0.3">
      <c r="B66" s="65"/>
      <c r="D66" s="37"/>
      <c r="E66" s="37"/>
      <c r="F66" s="133"/>
      <c r="G66" s="42"/>
      <c r="K66" s="47"/>
      <c r="L66" s="47"/>
      <c r="M66" s="47"/>
      <c r="N66" s="47"/>
      <c r="O66" s="47"/>
      <c r="P66" s="47"/>
      <c r="Q66" s="38"/>
      <c r="R66" s="38"/>
      <c r="S66" s="38"/>
      <c r="T66" s="38"/>
      <c r="U66" s="38"/>
      <c r="V66" s="38"/>
      <c r="W66" s="174"/>
      <c r="X66" s="156"/>
      <c r="Y66" s="156"/>
      <c r="Z66" s="156"/>
      <c r="AA66" s="155"/>
      <c r="AB66" s="155"/>
      <c r="AC66" s="156"/>
      <c r="AD66" s="156"/>
      <c r="AE66" s="156"/>
      <c r="AF66" s="155"/>
      <c r="AG66" s="155"/>
      <c r="AH66" s="156"/>
      <c r="AI66" s="156"/>
      <c r="AJ66" s="156"/>
      <c r="AK66" s="155"/>
      <c r="AL66" s="155"/>
      <c r="AM66" s="156"/>
      <c r="AN66" s="156"/>
      <c r="AO66" s="156"/>
      <c r="AP66" s="155"/>
      <c r="AQ66" s="155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5" customFormat="1" x14ac:dyDescent="0.25">
      <c r="B67" s="65"/>
      <c r="D67" s="37"/>
      <c r="E67" s="37"/>
      <c r="F67" s="133"/>
      <c r="G67" s="42"/>
      <c r="K67" s="47"/>
      <c r="L67" s="47"/>
      <c r="M67" s="47"/>
      <c r="N67" s="47"/>
      <c r="O67" s="47"/>
      <c r="P67" s="76"/>
      <c r="Q67" s="68"/>
      <c r="R67" s="68"/>
      <c r="S67" s="68"/>
      <c r="T67" s="68"/>
      <c r="U67" s="68"/>
      <c r="V67" s="77"/>
      <c r="W67" s="174"/>
      <c r="X67" s="156"/>
      <c r="Y67" s="156"/>
      <c r="Z67" s="156"/>
      <c r="AA67" s="155"/>
      <c r="AB67" s="155"/>
      <c r="AC67" s="156"/>
      <c r="AD67" s="156"/>
      <c r="AE67" s="156"/>
      <c r="AF67" s="155"/>
      <c r="AG67" s="155"/>
      <c r="AH67" s="156"/>
      <c r="AI67" s="156"/>
      <c r="AJ67" s="156"/>
      <c r="AK67" s="155"/>
      <c r="AL67" s="155"/>
      <c r="AM67" s="156"/>
      <c r="AN67" s="156"/>
      <c r="AO67" s="156"/>
      <c r="AP67" s="155"/>
      <c r="AQ67" s="155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5" customFormat="1" x14ac:dyDescent="0.25">
      <c r="B68" s="65"/>
      <c r="D68" s="37"/>
      <c r="E68" s="37"/>
      <c r="F68" s="133"/>
      <c r="G68" s="42"/>
      <c r="K68" s="47"/>
      <c r="L68" s="47"/>
      <c r="M68" s="47"/>
      <c r="N68" s="47"/>
      <c r="O68" s="47"/>
      <c r="P68" s="78" t="s">
        <v>85</v>
      </c>
      <c r="Q68" s="38"/>
      <c r="R68" s="38">
        <f>MEDIAN(R4:R63)</f>
        <v>-1.9093317338931326</v>
      </c>
      <c r="S68" s="38"/>
      <c r="T68" s="38">
        <f>MEDIAN(T4:T63)</f>
        <v>-0.6821829855537721</v>
      </c>
      <c r="U68" s="38">
        <f>MEDIAN(U4:U63)</f>
        <v>-1.8796226796381867</v>
      </c>
      <c r="V68" s="79">
        <f>MEDIAN(V4:V63)</f>
        <v>-1.9384717241940193</v>
      </c>
      <c r="W68" s="174"/>
      <c r="X68" s="156"/>
      <c r="Y68" s="156"/>
      <c r="Z68" s="156"/>
      <c r="AA68" s="155"/>
      <c r="AB68" s="155"/>
      <c r="AC68" s="156"/>
      <c r="AD68" s="156"/>
      <c r="AE68" s="156"/>
      <c r="AF68" s="155"/>
      <c r="AG68" s="155"/>
      <c r="AH68" s="156"/>
      <c r="AI68" s="156"/>
      <c r="AJ68" s="156"/>
      <c r="AK68" s="155"/>
      <c r="AL68" s="155"/>
      <c r="AM68" s="156"/>
      <c r="AN68" s="156"/>
      <c r="AO68" s="156"/>
      <c r="AP68" s="155"/>
      <c r="AQ68" s="155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5" customFormat="1" x14ac:dyDescent="0.25">
      <c r="B69" s="65"/>
      <c r="D69" s="37"/>
      <c r="E69" s="37"/>
      <c r="F69" s="133"/>
      <c r="G69" s="42"/>
      <c r="K69" s="47"/>
      <c r="L69" s="47"/>
      <c r="M69" s="47"/>
      <c r="N69" s="47"/>
      <c r="O69" s="47"/>
      <c r="P69" s="78" t="s">
        <v>86</v>
      </c>
      <c r="Q69" s="38"/>
      <c r="R69" s="38">
        <f>PERCENTILE(R4:R63,0.25)</f>
        <v>-2.7805412543020651</v>
      </c>
      <c r="S69" s="38"/>
      <c r="T69" s="38">
        <f>PERCENTILE(T4:T63,0.25)</f>
        <v>-3.2078286586199951</v>
      </c>
      <c r="U69" s="38">
        <f>PERCENTILE(U4:U63,0.25)</f>
        <v>-2.9236758919439061</v>
      </c>
      <c r="V69" s="79">
        <f>PERCENTILE(V4:V63,0.25)</f>
        <v>-3.0072690541951999</v>
      </c>
      <c r="W69" s="174"/>
      <c r="X69" s="156"/>
      <c r="Y69" s="156"/>
      <c r="Z69" s="156"/>
      <c r="AA69" s="155"/>
      <c r="AB69" s="155"/>
      <c r="AC69" s="156"/>
      <c r="AD69" s="156"/>
      <c r="AE69" s="156"/>
      <c r="AF69" s="155"/>
      <c r="AG69" s="155"/>
      <c r="AH69" s="156"/>
      <c r="AI69" s="156"/>
      <c r="AJ69" s="156"/>
      <c r="AK69" s="155"/>
      <c r="AL69" s="155"/>
      <c r="AM69" s="156"/>
      <c r="AN69" s="156"/>
      <c r="AO69" s="156"/>
      <c r="AP69" s="155"/>
      <c r="AQ69" s="155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5" customFormat="1" x14ac:dyDescent="0.25">
      <c r="B70" s="65"/>
      <c r="D70" s="37"/>
      <c r="E70" s="37"/>
      <c r="F70" s="133"/>
      <c r="G70" s="42"/>
      <c r="K70" s="47"/>
      <c r="L70" s="47"/>
      <c r="M70" s="47"/>
      <c r="N70" s="47"/>
      <c r="O70" s="47"/>
      <c r="P70" s="78" t="s">
        <v>87</v>
      </c>
      <c r="Q70" s="38"/>
      <c r="R70" s="38">
        <f>PERCENTILE(R4:R63,0.75)</f>
        <v>-1.3696942954755054</v>
      </c>
      <c r="S70" s="38"/>
      <c r="T70" s="38">
        <f>PERCENTILE(T4:T63,0.75)</f>
        <v>0.36989003638696716</v>
      </c>
      <c r="U70" s="38">
        <f>PERCENTILE(U4:U63,0.75)</f>
        <v>-1.3098013911509307</v>
      </c>
      <c r="V70" s="79">
        <f>PERCENTILE(V4:V63,0.75)</f>
        <v>-1.4443491363238663</v>
      </c>
      <c r="W70" s="174"/>
      <c r="X70" s="156"/>
      <c r="Y70" s="156"/>
      <c r="Z70" s="156"/>
      <c r="AA70" s="155"/>
      <c r="AB70" s="155"/>
      <c r="AC70" s="156"/>
      <c r="AD70" s="156"/>
      <c r="AE70" s="156"/>
      <c r="AF70" s="155"/>
      <c r="AG70" s="155"/>
      <c r="AH70" s="156"/>
      <c r="AI70" s="156"/>
      <c r="AJ70" s="156"/>
      <c r="AK70" s="155"/>
      <c r="AL70" s="155"/>
      <c r="AM70" s="156"/>
      <c r="AN70" s="156"/>
      <c r="AO70" s="156"/>
      <c r="AP70" s="155"/>
      <c r="AQ70" s="155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x14ac:dyDescent="0.25">
      <c r="P71" s="78" t="s">
        <v>88</v>
      </c>
      <c r="Q71" s="38"/>
      <c r="R71" s="38">
        <f>(R70-R69)/1.349</f>
        <v>1.0458465224807707</v>
      </c>
      <c r="S71" s="38"/>
      <c r="T71" s="38">
        <f t="shared" ref="T71:V71" si="55">(T70-T69)/1.349</f>
        <v>2.6521265344751388</v>
      </c>
      <c r="U71" s="38">
        <f t="shared" si="55"/>
        <v>1.1963487774595813</v>
      </c>
      <c r="V71" s="79">
        <f t="shared" si="55"/>
        <v>1.1585766626177416</v>
      </c>
      <c r="AR71" s="83"/>
    </row>
    <row r="72" spans="1:130" ht="13.8" thickBot="1" x14ac:dyDescent="0.3">
      <c r="P72" s="80"/>
      <c r="Q72" s="69"/>
      <c r="R72" s="69"/>
      <c r="S72" s="69"/>
      <c r="T72" s="69"/>
      <c r="U72" s="69"/>
      <c r="V72" s="81"/>
      <c r="AR72" s="83"/>
    </row>
    <row r="73" spans="1:130" x14ac:dyDescent="0.25">
      <c r="Q73" s="38"/>
      <c r="R73" s="38"/>
      <c r="S73" s="38"/>
      <c r="T73" s="38"/>
      <c r="U73" s="38"/>
      <c r="V73" s="38"/>
    </row>
    <row r="74" spans="1:130" x14ac:dyDescent="0.25">
      <c r="O74" s="203" t="s">
        <v>110</v>
      </c>
      <c r="P74" s="157" t="s">
        <v>108</v>
      </c>
      <c r="Q74" s="158"/>
      <c r="R74" s="158">
        <f>MAX(R4:R63)</f>
        <v>5.4868141482314634</v>
      </c>
      <c r="S74" s="158"/>
      <c r="T74" s="158">
        <f>MAX(T4:T63)</f>
        <v>1.8962075848303384</v>
      </c>
      <c r="U74" s="158">
        <f>MAX(U4:U63)</f>
        <v>1.4991005396762067</v>
      </c>
      <c r="V74" s="158">
        <f>MAX(V4:V63)</f>
        <v>1.3834778284514433</v>
      </c>
    </row>
    <row r="75" spans="1:130" x14ac:dyDescent="0.25">
      <c r="O75" s="203"/>
      <c r="P75" s="157" t="s">
        <v>109</v>
      </c>
      <c r="Q75" s="158"/>
      <c r="R75" s="158">
        <f>MIN(R4:R63)</f>
        <v>-4.6249280872458058</v>
      </c>
      <c r="S75" s="158"/>
      <c r="T75" s="158">
        <f>MIN(T4:T63)</f>
        <v>-56.982793117246899</v>
      </c>
      <c r="U75" s="158">
        <f>MIN(U4:U63)</f>
        <v>-16.401544710566867</v>
      </c>
      <c r="V75" s="158">
        <f>MIN(V4:V63)</f>
        <v>-16.532535932222121</v>
      </c>
    </row>
    <row r="76" spans="1:130" x14ac:dyDescent="0.25">
      <c r="Q76" s="38"/>
      <c r="R76" s="38"/>
      <c r="S76" s="38"/>
      <c r="T76" s="38"/>
      <c r="U76" s="38"/>
      <c r="V76" s="38"/>
    </row>
    <row r="77" spans="1:130" x14ac:dyDescent="0.25">
      <c r="Q77" s="38"/>
      <c r="R77" s="38"/>
      <c r="S77" s="38"/>
      <c r="T77" s="38"/>
      <c r="U77" s="38"/>
      <c r="V77" s="38"/>
    </row>
    <row r="78" spans="1:130" x14ac:dyDescent="0.25">
      <c r="Q78" s="38"/>
      <c r="R78" s="38"/>
      <c r="S78" s="38"/>
      <c r="T78" s="38"/>
      <c r="U78" s="38"/>
      <c r="V78" s="38"/>
    </row>
    <row r="79" spans="1:130" x14ac:dyDescent="0.25">
      <c r="Q79" s="38"/>
      <c r="R79" s="38"/>
      <c r="S79" s="38"/>
      <c r="T79" s="38"/>
      <c r="U79" s="38"/>
      <c r="V79" s="38"/>
    </row>
    <row r="80" spans="1:130" x14ac:dyDescent="0.25">
      <c r="Q80" s="38"/>
      <c r="R80" s="38"/>
      <c r="S80" s="38"/>
      <c r="T80" s="38"/>
      <c r="U80" s="38"/>
      <c r="V80" s="38"/>
    </row>
  </sheetData>
  <mergeCells count="5">
    <mergeCell ref="AM2:AQ2"/>
    <mergeCell ref="O74:O75"/>
    <mergeCell ref="X2:AB2"/>
    <mergeCell ref="AC2:AG2"/>
    <mergeCell ref="AH2:A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20"/>
  </sheetPr>
  <dimension ref="A1:DZ80"/>
  <sheetViews>
    <sheetView workbookViewId="0">
      <pane ySplit="3" topLeftCell="A4" activePane="bottomLeft" state="frozen"/>
      <selection activeCell="D12" sqref="D12"/>
      <selection pane="bottomLeft" activeCell="AU1" sqref="AU1"/>
    </sheetView>
  </sheetViews>
  <sheetFormatPr defaultColWidth="9.109375" defaultRowHeight="13.2" x14ac:dyDescent="0.25"/>
  <cols>
    <col min="1" max="1" width="7.88671875" style="1" bestFit="1" customWidth="1"/>
    <col min="2" max="2" width="11.44140625" style="66" bestFit="1" customWidth="1"/>
    <col min="3" max="3" width="17.5546875" style="1" bestFit="1" customWidth="1"/>
    <col min="4" max="4" width="10.44140625" style="39" bestFit="1" customWidth="1"/>
    <col min="5" max="5" width="12.5546875" style="39" bestFit="1" customWidth="1"/>
    <col min="6" max="6" width="14" style="134" bestFit="1" customWidth="1"/>
    <col min="7" max="7" width="12" style="41" customWidth="1"/>
    <col min="8" max="8" width="12" style="1" customWidth="1"/>
    <col min="9" max="9" width="9.6640625" style="1" customWidth="1"/>
    <col min="10" max="10" width="16.109375" style="1" customWidth="1"/>
    <col min="11" max="11" width="12.5546875" style="48" bestFit="1" customWidth="1"/>
    <col min="12" max="12" width="14" style="48" bestFit="1" customWidth="1"/>
    <col min="13" max="13" width="10" style="48" bestFit="1" customWidth="1"/>
    <col min="14" max="15" width="10.33203125" style="48" bestFit="1" customWidth="1"/>
    <col min="16" max="16" width="18.88671875" style="48" customWidth="1"/>
    <col min="17" max="17" width="13.44140625" style="2" bestFit="1" customWidth="1"/>
    <col min="18" max="18" width="12.5546875" style="1" customWidth="1"/>
    <col min="19" max="19" width="13.33203125" style="2" bestFit="1" customWidth="1"/>
    <col min="20" max="20" width="13.33203125" style="2" customWidth="1"/>
    <col min="21" max="21" width="12.5546875" style="1" customWidth="1"/>
    <col min="22" max="22" width="13.88671875" style="2" customWidth="1"/>
    <col min="23" max="23" width="19.21875" style="174" bestFit="1" customWidth="1"/>
    <col min="24" max="24" width="7.6640625" style="156" bestFit="1" customWidth="1"/>
    <col min="25" max="25" width="8.44140625" style="156" bestFit="1" customWidth="1"/>
    <col min="26" max="26" width="9" style="156" bestFit="1" customWidth="1"/>
    <col min="27" max="27" width="10.6640625" style="155" customWidth="1"/>
    <col min="28" max="28" width="11.33203125" style="155" bestFit="1" customWidth="1"/>
    <col min="29" max="29" width="7.6640625" style="156" bestFit="1" customWidth="1"/>
    <col min="30" max="30" width="8.44140625" style="156" bestFit="1" customWidth="1"/>
    <col min="31" max="31" width="9" style="156" bestFit="1" customWidth="1"/>
    <col min="32" max="32" width="10.6640625" style="155" customWidth="1"/>
    <col min="33" max="33" width="11.33203125" style="155" bestFit="1" customWidth="1"/>
    <col min="34" max="34" width="7.6640625" style="156" bestFit="1" customWidth="1"/>
    <col min="35" max="35" width="8.44140625" style="156" bestFit="1" customWidth="1"/>
    <col min="36" max="36" width="9" style="156" bestFit="1" customWidth="1"/>
    <col min="37" max="37" width="10.6640625" style="155" customWidth="1"/>
    <col min="38" max="38" width="11.33203125" style="155" bestFit="1" customWidth="1"/>
    <col min="39" max="39" width="7.6640625" style="156" bestFit="1" customWidth="1"/>
    <col min="40" max="40" width="8.44140625" style="156" bestFit="1" customWidth="1"/>
    <col min="41" max="41" width="9" style="156" bestFit="1" customWidth="1"/>
    <col min="42" max="42" width="10.6640625" style="155" customWidth="1"/>
    <col min="43" max="43" width="11.33203125" style="155" bestFit="1" customWidth="1"/>
    <col min="44" max="45" width="9.109375" style="82"/>
    <col min="46" max="91" width="9.109375" style="43"/>
    <col min="92" max="130" width="9.109375" style="67"/>
    <col min="131" max="16384" width="9.109375" style="1"/>
  </cols>
  <sheetData>
    <row r="1" spans="1:130" s="3" customFormat="1" x14ac:dyDescent="0.25">
      <c r="A1" s="44"/>
      <c r="B1" s="63"/>
      <c r="C1" s="44"/>
      <c r="D1" s="44"/>
      <c r="E1" s="84" t="s">
        <v>4</v>
      </c>
      <c r="F1" s="130" t="s">
        <v>4</v>
      </c>
      <c r="G1" s="85" t="s">
        <v>4</v>
      </c>
      <c r="H1" s="84" t="s">
        <v>4</v>
      </c>
      <c r="I1" s="84" t="s">
        <v>4</v>
      </c>
      <c r="J1" s="84" t="s">
        <v>2</v>
      </c>
      <c r="K1" s="86" t="s">
        <v>0</v>
      </c>
      <c r="L1" s="86" t="s">
        <v>0</v>
      </c>
      <c r="M1" s="86" t="s">
        <v>0</v>
      </c>
      <c r="N1" s="86" t="s">
        <v>0</v>
      </c>
      <c r="O1" s="86" t="s">
        <v>0</v>
      </c>
      <c r="P1" s="86" t="s">
        <v>1</v>
      </c>
      <c r="Q1" s="87" t="s">
        <v>6</v>
      </c>
      <c r="R1" s="84" t="s">
        <v>6</v>
      </c>
      <c r="S1" s="87" t="s">
        <v>10</v>
      </c>
      <c r="T1" s="87" t="s">
        <v>10</v>
      </c>
      <c r="U1" s="84" t="s">
        <v>5</v>
      </c>
      <c r="V1" s="87" t="s">
        <v>5</v>
      </c>
      <c r="W1" s="173"/>
      <c r="X1" s="153"/>
      <c r="Y1" s="153"/>
      <c r="Z1" s="153"/>
      <c r="AA1" s="154"/>
      <c r="AB1" s="154"/>
      <c r="AC1" s="153"/>
      <c r="AD1" s="153"/>
      <c r="AE1" s="153"/>
      <c r="AF1" s="154"/>
      <c r="AG1" s="154"/>
      <c r="AH1" s="153"/>
      <c r="AI1" s="153"/>
      <c r="AJ1" s="153"/>
      <c r="AK1" s="154"/>
      <c r="AL1" s="154"/>
      <c r="AM1" s="153"/>
      <c r="AN1" s="153"/>
      <c r="AO1" s="153"/>
      <c r="AP1" s="154"/>
      <c r="AQ1" s="15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</row>
    <row r="2" spans="1:130" s="3" customFormat="1" x14ac:dyDescent="0.25">
      <c r="A2" s="44" t="s">
        <v>7</v>
      </c>
      <c r="B2" s="63" t="s">
        <v>84</v>
      </c>
      <c r="C2" s="44" t="s">
        <v>152</v>
      </c>
      <c r="D2" s="44" t="s">
        <v>65</v>
      </c>
      <c r="E2" s="84" t="s">
        <v>70</v>
      </c>
      <c r="F2" s="130" t="s">
        <v>8</v>
      </c>
      <c r="G2" s="85" t="s">
        <v>6</v>
      </c>
      <c r="H2" s="84" t="s">
        <v>10</v>
      </c>
      <c r="I2" s="84" t="s">
        <v>5</v>
      </c>
      <c r="J2" s="84" t="s">
        <v>3</v>
      </c>
      <c r="K2" s="86" t="s">
        <v>70</v>
      </c>
      <c r="L2" s="86" t="s">
        <v>8</v>
      </c>
      <c r="M2" s="86" t="s">
        <v>6</v>
      </c>
      <c r="N2" s="86" t="s">
        <v>10</v>
      </c>
      <c r="O2" s="86" t="s">
        <v>11</v>
      </c>
      <c r="P2" s="86" t="s">
        <v>9</v>
      </c>
      <c r="Q2" s="84" t="s">
        <v>74</v>
      </c>
      <c r="R2" s="84" t="s">
        <v>13</v>
      </c>
      <c r="S2" s="84" t="s">
        <v>75</v>
      </c>
      <c r="T2" s="84" t="s">
        <v>13</v>
      </c>
      <c r="U2" s="84" t="s">
        <v>13</v>
      </c>
      <c r="V2" s="87" t="s">
        <v>3</v>
      </c>
      <c r="W2" s="173"/>
      <c r="X2" s="204" t="s">
        <v>102</v>
      </c>
      <c r="Y2" s="204"/>
      <c r="Z2" s="204"/>
      <c r="AA2" s="204"/>
      <c r="AB2" s="204"/>
      <c r="AC2" s="204" t="s">
        <v>103</v>
      </c>
      <c r="AD2" s="204"/>
      <c r="AE2" s="204"/>
      <c r="AF2" s="204"/>
      <c r="AG2" s="204"/>
      <c r="AH2" s="204" t="s">
        <v>104</v>
      </c>
      <c r="AI2" s="204"/>
      <c r="AJ2" s="204"/>
      <c r="AK2" s="204"/>
      <c r="AL2" s="204"/>
      <c r="AM2" s="204" t="s">
        <v>93</v>
      </c>
      <c r="AN2" s="204"/>
      <c r="AO2" s="204"/>
      <c r="AP2" s="204"/>
      <c r="AQ2" s="20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</row>
    <row r="3" spans="1:130" s="3" customFormat="1" x14ac:dyDescent="0.25">
      <c r="A3" s="44"/>
      <c r="B3" s="63"/>
      <c r="C3" s="44" t="s">
        <v>39</v>
      </c>
      <c r="D3" s="44"/>
      <c r="E3" s="84" t="s">
        <v>71</v>
      </c>
      <c r="F3" s="130" t="s">
        <v>69</v>
      </c>
      <c r="G3" s="85" t="s">
        <v>61</v>
      </c>
      <c r="H3" s="84" t="s">
        <v>61</v>
      </c>
      <c r="I3" s="84" t="s">
        <v>61</v>
      </c>
      <c r="J3" s="84" t="s">
        <v>14</v>
      </c>
      <c r="K3" s="86" t="s">
        <v>71</v>
      </c>
      <c r="L3" s="86" t="s">
        <v>69</v>
      </c>
      <c r="M3" s="86" t="s">
        <v>61</v>
      </c>
      <c r="N3" s="86" t="s">
        <v>61</v>
      </c>
      <c r="O3" s="86" t="s">
        <v>61</v>
      </c>
      <c r="P3" s="86" t="s">
        <v>14</v>
      </c>
      <c r="Q3" s="87" t="s">
        <v>73</v>
      </c>
      <c r="R3" s="84" t="s">
        <v>72</v>
      </c>
      <c r="S3" s="87" t="s">
        <v>73</v>
      </c>
      <c r="T3" s="84" t="s">
        <v>72</v>
      </c>
      <c r="U3" s="84" t="s">
        <v>72</v>
      </c>
      <c r="V3" s="84" t="s">
        <v>72</v>
      </c>
      <c r="W3" s="173" t="s">
        <v>149</v>
      </c>
      <c r="X3" s="153" t="s">
        <v>26</v>
      </c>
      <c r="Y3" s="153" t="s">
        <v>91</v>
      </c>
      <c r="Z3" s="153" t="s">
        <v>92</v>
      </c>
      <c r="AA3" s="154" t="s">
        <v>89</v>
      </c>
      <c r="AB3" s="154" t="s">
        <v>90</v>
      </c>
      <c r="AC3" s="153" t="s">
        <v>26</v>
      </c>
      <c r="AD3" s="153" t="s">
        <v>91</v>
      </c>
      <c r="AE3" s="153" t="s">
        <v>92</v>
      </c>
      <c r="AF3" s="154" t="s">
        <v>89</v>
      </c>
      <c r="AG3" s="154" t="s">
        <v>90</v>
      </c>
      <c r="AH3" s="153" t="s">
        <v>26</v>
      </c>
      <c r="AI3" s="153" t="s">
        <v>91</v>
      </c>
      <c r="AJ3" s="153" t="s">
        <v>92</v>
      </c>
      <c r="AK3" s="154" t="s">
        <v>89</v>
      </c>
      <c r="AL3" s="154" t="s">
        <v>90</v>
      </c>
      <c r="AM3" s="153" t="s">
        <v>26</v>
      </c>
      <c r="AN3" s="153" t="s">
        <v>91</v>
      </c>
      <c r="AO3" s="153" t="s">
        <v>92</v>
      </c>
      <c r="AP3" s="154" t="s">
        <v>89</v>
      </c>
      <c r="AQ3" s="154" t="s">
        <v>90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</row>
    <row r="4" spans="1:130" s="5" customFormat="1" x14ac:dyDescent="0.25">
      <c r="A4" s="36" t="s">
        <v>40</v>
      </c>
      <c r="B4" s="49" t="s">
        <v>161</v>
      </c>
      <c r="C4" s="36" t="s">
        <v>154</v>
      </c>
      <c r="D4" s="40" t="s">
        <v>81</v>
      </c>
      <c r="E4" s="131">
        <v>447.14033999999998</v>
      </c>
      <c r="F4" s="131">
        <f>E4+G4+H4</f>
        <v>452</v>
      </c>
      <c r="G4" s="188">
        <v>4.0501100000000001</v>
      </c>
      <c r="H4" s="188">
        <v>0.80954999999999999</v>
      </c>
      <c r="I4" s="182">
        <f>G4+H4</f>
        <v>4.8596599999999999</v>
      </c>
      <c r="J4" s="38">
        <f>(1.6061/(1.6061-(I4/F4)))*(I4/F4)*1000000</f>
        <v>10823.917005735451</v>
      </c>
      <c r="K4" s="89"/>
      <c r="L4" s="89">
        <v>451.82</v>
      </c>
      <c r="M4" s="92"/>
      <c r="N4" s="89"/>
      <c r="O4" s="92">
        <v>4.8319999999999999</v>
      </c>
      <c r="P4" s="89">
        <v>10694.52</v>
      </c>
      <c r="Q4" s="38"/>
      <c r="R4" s="38"/>
      <c r="S4" s="38"/>
      <c r="T4" s="38"/>
      <c r="U4" s="38">
        <f t="shared" ref="U4" si="0">((O4-I4)/I4)*100</f>
        <v>-0.56917562133976485</v>
      </c>
      <c r="V4" s="38">
        <f t="shared" ref="V4" si="1">((P4-J4)/J4)*100</f>
        <v>-1.1954730035982823</v>
      </c>
      <c r="W4" s="172"/>
      <c r="X4" s="155">
        <f t="shared" ref="X4:X32" si="2">$R$68</f>
        <v>-0.63246453804414848</v>
      </c>
      <c r="Y4" s="155">
        <f t="shared" ref="Y4:Y32" si="3">$R$68-5</f>
        <v>-5.6324645380441485</v>
      </c>
      <c r="Z4" s="155">
        <f t="shared" ref="Z4:Z32" si="4">$R$68+5</f>
        <v>4.3675354619558515</v>
      </c>
      <c r="AA4" s="155">
        <f t="shared" ref="AA4:AA32" si="5">($R$68-(3*$R$71))</f>
        <v>-2.2727304795286587</v>
      </c>
      <c r="AB4" s="155">
        <f t="shared" ref="AB4:AB32" si="6">($R$68+(3*$R$71))</f>
        <v>1.0078014034403617</v>
      </c>
      <c r="AC4" s="155">
        <f t="shared" ref="AC4:AC32" si="7">$T$68</f>
        <v>7.9006493346168674E-2</v>
      </c>
      <c r="AD4" s="155">
        <f t="shared" ref="AD4:AD32" si="8">$T$68-5</f>
        <v>-4.9209935066538311</v>
      </c>
      <c r="AE4" s="155">
        <f t="shared" ref="AE4:AE32" si="9">$T$68+5</f>
        <v>5.0790064933461689</v>
      </c>
      <c r="AF4" s="155">
        <f t="shared" ref="AF4:AF32" si="10">($T$68-(3*$T$71))</f>
        <v>-0.96015657829981138</v>
      </c>
      <c r="AG4" s="155">
        <f t="shared" ref="AG4:AG32" si="11">($T$68+(3*$T$71))</f>
        <v>1.1181695649921488</v>
      </c>
      <c r="AH4" s="155">
        <f t="shared" ref="AH4:AH32" si="12">$U$68</f>
        <v>-0.55496416954124139</v>
      </c>
      <c r="AI4" s="155">
        <f t="shared" ref="AI4:AI32" si="13">$U$68-5</f>
        <v>-5.5549641695412415</v>
      </c>
      <c r="AJ4" s="155">
        <f t="shared" ref="AJ4:AJ32" si="14">$U$68+5</f>
        <v>4.4450358304587585</v>
      </c>
      <c r="AK4" s="155">
        <f t="shared" ref="AK4:AK32" si="15">($U$68-(3*$U$71))</f>
        <v>-2.2802042383779271</v>
      </c>
      <c r="AL4" s="155">
        <f t="shared" ref="AL4:AL32" si="16">($U$68+(3*$U$71))</f>
        <v>1.1702758992954445</v>
      </c>
      <c r="AM4" s="155">
        <f t="shared" ref="AM4:AM32" si="17">$V$68</f>
        <v>-0.65277461590195029</v>
      </c>
      <c r="AN4" s="155">
        <f t="shared" ref="AN4:AN32" si="18">$V$68-5</f>
        <v>-5.6527746159019507</v>
      </c>
      <c r="AO4" s="155">
        <f t="shared" ref="AO4:AO32" si="19">$V$68+5</f>
        <v>4.3472253840980493</v>
      </c>
      <c r="AP4" s="155">
        <f t="shared" ref="AP4:AP32" si="20">($V$68-(3*$V$71))</f>
        <v>-2.9221292418972946</v>
      </c>
      <c r="AQ4" s="155">
        <f t="shared" ref="AQ4:AQ32" si="21">($V$68+(3*$V$71))</f>
        <v>1.616580010093394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</row>
    <row r="5" spans="1:130" s="5" customFormat="1" x14ac:dyDescent="0.25">
      <c r="A5" s="36" t="s">
        <v>40</v>
      </c>
      <c r="B5" s="49" t="s">
        <v>161</v>
      </c>
      <c r="C5" s="36" t="s">
        <v>154</v>
      </c>
      <c r="D5" s="40" t="s">
        <v>82</v>
      </c>
      <c r="E5" s="131">
        <v>446.23903999999999</v>
      </c>
      <c r="F5" s="131">
        <f t="shared" ref="F5:F53" si="22">E5+G5+H5</f>
        <v>451.1</v>
      </c>
      <c r="G5" s="188">
        <v>4.0509000000000004</v>
      </c>
      <c r="H5" s="188">
        <v>0.81006</v>
      </c>
      <c r="I5" s="182">
        <f t="shared" ref="I5:I54" si="23">G5+H5</f>
        <v>4.8609600000000004</v>
      </c>
      <c r="J5" s="38">
        <f t="shared" ref="J5:J54" si="24">(1.6061/(1.6061-(I5/F5)))*(I5/F5)*1000000</f>
        <v>10848.578780748856</v>
      </c>
      <c r="K5" s="89"/>
      <c r="L5" s="91">
        <v>450.96</v>
      </c>
      <c r="M5" s="89">
        <v>4.0189000000000004</v>
      </c>
      <c r="N5" s="92">
        <v>0.81030000000000002</v>
      </c>
      <c r="O5" s="92">
        <v>4.8292000000000002</v>
      </c>
      <c r="P5" s="89">
        <v>10708.71</v>
      </c>
      <c r="Q5" s="38">
        <f t="shared" ref="Q5:Q63" si="25">IF(M5="","",(M5/O5)*100)</f>
        <v>83.220823324774301</v>
      </c>
      <c r="R5" s="38">
        <f t="shared" ref="R5:R63" si="26">IF(M5="","",((M5-G5)/G5)*100)</f>
        <v>-0.78994791280949972</v>
      </c>
      <c r="S5" s="38">
        <f t="shared" ref="S5:S63" si="27">IF(N5="","",(N5/O5)*100)</f>
        <v>16.77917667522571</v>
      </c>
      <c r="T5" s="38">
        <f t="shared" ref="T5:T63" si="28">IF(N5="","",((N5-H5)/H5)*100)</f>
        <v>2.9627435004816679E-2</v>
      </c>
      <c r="U5" s="38">
        <f t="shared" ref="U5:U63" si="29">((O5-I5)/I5)*100</f>
        <v>-0.65336888186696107</v>
      </c>
      <c r="V5" s="38">
        <f t="shared" ref="V5:V63" si="30">((P5-J5)/J5)*100</f>
        <v>-1.2892820670395864</v>
      </c>
      <c r="W5" s="172"/>
      <c r="X5" s="155">
        <f t="shared" si="2"/>
        <v>-0.63246453804414848</v>
      </c>
      <c r="Y5" s="155">
        <f t="shared" si="3"/>
        <v>-5.6324645380441485</v>
      </c>
      <c r="Z5" s="155">
        <f t="shared" si="4"/>
        <v>4.3675354619558515</v>
      </c>
      <c r="AA5" s="155">
        <f t="shared" si="5"/>
        <v>-2.2727304795286587</v>
      </c>
      <c r="AB5" s="155">
        <f t="shared" si="6"/>
        <v>1.0078014034403617</v>
      </c>
      <c r="AC5" s="155">
        <f t="shared" si="7"/>
        <v>7.9006493346168674E-2</v>
      </c>
      <c r="AD5" s="155">
        <f t="shared" si="8"/>
        <v>-4.9209935066538311</v>
      </c>
      <c r="AE5" s="155">
        <f t="shared" si="9"/>
        <v>5.0790064933461689</v>
      </c>
      <c r="AF5" s="155">
        <f t="shared" si="10"/>
        <v>-0.96015657829981138</v>
      </c>
      <c r="AG5" s="155">
        <f t="shared" si="11"/>
        <v>1.1181695649921488</v>
      </c>
      <c r="AH5" s="155">
        <f t="shared" si="12"/>
        <v>-0.55496416954124139</v>
      </c>
      <c r="AI5" s="155">
        <f t="shared" si="13"/>
        <v>-5.5549641695412415</v>
      </c>
      <c r="AJ5" s="155">
        <f t="shared" si="14"/>
        <v>4.4450358304587585</v>
      </c>
      <c r="AK5" s="155">
        <f t="shared" si="15"/>
        <v>-2.2802042383779271</v>
      </c>
      <c r="AL5" s="155">
        <f t="shared" si="16"/>
        <v>1.1702758992954445</v>
      </c>
      <c r="AM5" s="155">
        <f t="shared" si="17"/>
        <v>-0.65277461590195029</v>
      </c>
      <c r="AN5" s="155">
        <f t="shared" si="18"/>
        <v>-5.6527746159019507</v>
      </c>
      <c r="AO5" s="155">
        <f t="shared" si="19"/>
        <v>4.3472253840980493</v>
      </c>
      <c r="AP5" s="155">
        <f t="shared" si="20"/>
        <v>-2.9221292418972946</v>
      </c>
      <c r="AQ5" s="155">
        <f t="shared" si="21"/>
        <v>1.616580010093394</v>
      </c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</row>
    <row r="6" spans="1:130" s="5" customFormat="1" x14ac:dyDescent="0.25">
      <c r="A6" s="36" t="s">
        <v>40</v>
      </c>
      <c r="B6" s="49" t="s">
        <v>161</v>
      </c>
      <c r="C6" s="36" t="s">
        <v>154</v>
      </c>
      <c r="D6" s="40" t="s">
        <v>83</v>
      </c>
      <c r="E6" s="131">
        <v>447.63992999999999</v>
      </c>
      <c r="F6" s="131">
        <f t="shared" si="22"/>
        <v>452.5</v>
      </c>
      <c r="G6" s="188">
        <v>4.0503</v>
      </c>
      <c r="H6" s="188">
        <v>0.80976999999999999</v>
      </c>
      <c r="I6" s="182">
        <f t="shared" si="23"/>
        <v>4.8600700000000003</v>
      </c>
      <c r="J6" s="38">
        <f t="shared" si="24"/>
        <v>10812.794681669147</v>
      </c>
      <c r="K6" s="89"/>
      <c r="L6" s="91">
        <v>452.34</v>
      </c>
      <c r="M6" s="89"/>
      <c r="N6" s="89"/>
      <c r="O6" s="92">
        <v>4.8329000000000004</v>
      </c>
      <c r="P6" s="91">
        <v>10684.22</v>
      </c>
      <c r="Q6" s="38"/>
      <c r="R6" s="38"/>
      <c r="S6" s="38"/>
      <c r="T6" s="38"/>
      <c r="U6" s="38">
        <f t="shared" si="29"/>
        <v>-0.55904544584748606</v>
      </c>
      <c r="V6" s="38">
        <f t="shared" si="30"/>
        <v>-1.1890975964532071</v>
      </c>
      <c r="W6" s="172"/>
      <c r="X6" s="155">
        <f t="shared" si="2"/>
        <v>-0.63246453804414848</v>
      </c>
      <c r="Y6" s="155">
        <f t="shared" si="3"/>
        <v>-5.6324645380441485</v>
      </c>
      <c r="Z6" s="155">
        <f t="shared" si="4"/>
        <v>4.3675354619558515</v>
      </c>
      <c r="AA6" s="155">
        <f t="shared" si="5"/>
        <v>-2.2727304795286587</v>
      </c>
      <c r="AB6" s="155">
        <f t="shared" si="6"/>
        <v>1.0078014034403617</v>
      </c>
      <c r="AC6" s="155">
        <f t="shared" si="7"/>
        <v>7.9006493346168674E-2</v>
      </c>
      <c r="AD6" s="155">
        <f t="shared" si="8"/>
        <v>-4.9209935066538311</v>
      </c>
      <c r="AE6" s="155">
        <f t="shared" si="9"/>
        <v>5.0790064933461689</v>
      </c>
      <c r="AF6" s="155">
        <f t="shared" si="10"/>
        <v>-0.96015657829981138</v>
      </c>
      <c r="AG6" s="155">
        <f t="shared" si="11"/>
        <v>1.1181695649921488</v>
      </c>
      <c r="AH6" s="155">
        <f t="shared" si="12"/>
        <v>-0.55496416954124139</v>
      </c>
      <c r="AI6" s="155">
        <f t="shared" si="13"/>
        <v>-5.5549641695412415</v>
      </c>
      <c r="AJ6" s="155">
        <f t="shared" si="14"/>
        <v>4.4450358304587585</v>
      </c>
      <c r="AK6" s="155">
        <f t="shared" si="15"/>
        <v>-2.2802042383779271</v>
      </c>
      <c r="AL6" s="155">
        <f t="shared" si="16"/>
        <v>1.1702758992954445</v>
      </c>
      <c r="AM6" s="155">
        <f t="shared" si="17"/>
        <v>-0.65277461590195029</v>
      </c>
      <c r="AN6" s="155">
        <f t="shared" si="18"/>
        <v>-5.6527746159019507</v>
      </c>
      <c r="AO6" s="155">
        <f t="shared" si="19"/>
        <v>4.3472253840980493</v>
      </c>
      <c r="AP6" s="155">
        <f t="shared" si="20"/>
        <v>-2.9221292418972946</v>
      </c>
      <c r="AQ6" s="155">
        <f t="shared" si="21"/>
        <v>1.616580010093394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</row>
    <row r="7" spans="1:130" s="5" customFormat="1" x14ac:dyDescent="0.25">
      <c r="A7" s="36" t="s">
        <v>54</v>
      </c>
      <c r="B7" s="49" t="s">
        <v>94</v>
      </c>
      <c r="C7" s="194" t="s">
        <v>184</v>
      </c>
      <c r="D7" s="40" t="s">
        <v>81</v>
      </c>
      <c r="E7" s="131">
        <v>447.43959000000001</v>
      </c>
      <c r="F7" s="131">
        <f t="shared" si="22"/>
        <v>452.3</v>
      </c>
      <c r="G7" s="188">
        <v>4.0503499999999999</v>
      </c>
      <c r="H7" s="188">
        <v>0.81006</v>
      </c>
      <c r="I7" s="182">
        <f t="shared" si="23"/>
        <v>4.8604099999999999</v>
      </c>
      <c r="J7" s="38">
        <f t="shared" si="24"/>
        <v>10818.37000796947</v>
      </c>
      <c r="K7" s="89">
        <v>447.3</v>
      </c>
      <c r="L7" s="88">
        <v>452.1</v>
      </c>
      <c r="M7" s="89">
        <v>4.0382999999999996</v>
      </c>
      <c r="N7" s="89">
        <v>0.81069999999999998</v>
      </c>
      <c r="O7" s="92">
        <v>4.8490000000000002</v>
      </c>
      <c r="P7" s="89">
        <v>10798</v>
      </c>
      <c r="Q7" s="38">
        <f t="shared" si="25"/>
        <v>83.28108888430603</v>
      </c>
      <c r="R7" s="38">
        <f t="shared" si="26"/>
        <v>-0.29750515387559934</v>
      </c>
      <c r="S7" s="38">
        <f t="shared" si="27"/>
        <v>16.718911115693956</v>
      </c>
      <c r="T7" s="38">
        <f t="shared" si="28"/>
        <v>7.9006493346168674E-2</v>
      </c>
      <c r="U7" s="38">
        <f t="shared" si="29"/>
        <v>-0.23475385821360129</v>
      </c>
      <c r="V7" s="38">
        <f t="shared" si="30"/>
        <v>-0.18829091586314911</v>
      </c>
      <c r="W7" s="172"/>
      <c r="X7" s="155">
        <f t="shared" si="2"/>
        <v>-0.63246453804414848</v>
      </c>
      <c r="Y7" s="155">
        <f t="shared" si="3"/>
        <v>-5.6324645380441485</v>
      </c>
      <c r="Z7" s="155">
        <f t="shared" si="4"/>
        <v>4.3675354619558515</v>
      </c>
      <c r="AA7" s="155">
        <f t="shared" si="5"/>
        <v>-2.2727304795286587</v>
      </c>
      <c r="AB7" s="155">
        <f t="shared" si="6"/>
        <v>1.0078014034403617</v>
      </c>
      <c r="AC7" s="155">
        <f t="shared" si="7"/>
        <v>7.9006493346168674E-2</v>
      </c>
      <c r="AD7" s="155">
        <f t="shared" si="8"/>
        <v>-4.9209935066538311</v>
      </c>
      <c r="AE7" s="155">
        <f t="shared" si="9"/>
        <v>5.0790064933461689</v>
      </c>
      <c r="AF7" s="155">
        <f t="shared" si="10"/>
        <v>-0.96015657829981138</v>
      </c>
      <c r="AG7" s="155">
        <f t="shared" si="11"/>
        <v>1.1181695649921488</v>
      </c>
      <c r="AH7" s="155">
        <f t="shared" si="12"/>
        <v>-0.55496416954124139</v>
      </c>
      <c r="AI7" s="155">
        <f t="shared" si="13"/>
        <v>-5.5549641695412415</v>
      </c>
      <c r="AJ7" s="155">
        <f t="shared" si="14"/>
        <v>4.4450358304587585</v>
      </c>
      <c r="AK7" s="155">
        <f t="shared" si="15"/>
        <v>-2.2802042383779271</v>
      </c>
      <c r="AL7" s="155">
        <f t="shared" si="16"/>
        <v>1.1702758992954445</v>
      </c>
      <c r="AM7" s="155">
        <f t="shared" si="17"/>
        <v>-0.65277461590195029</v>
      </c>
      <c r="AN7" s="155">
        <f t="shared" si="18"/>
        <v>-5.6527746159019507</v>
      </c>
      <c r="AO7" s="155">
        <f t="shared" si="19"/>
        <v>4.3472253840980493</v>
      </c>
      <c r="AP7" s="155">
        <f t="shared" si="20"/>
        <v>-2.9221292418972946</v>
      </c>
      <c r="AQ7" s="155">
        <f t="shared" si="21"/>
        <v>1.616580010093394</v>
      </c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5" customFormat="1" x14ac:dyDescent="0.25">
      <c r="A8" s="36" t="s">
        <v>54</v>
      </c>
      <c r="B8" s="49" t="s">
        <v>94</v>
      </c>
      <c r="C8" s="194" t="s">
        <v>184</v>
      </c>
      <c r="D8" s="40" t="s">
        <v>82</v>
      </c>
      <c r="E8" s="131">
        <v>447.73913000000005</v>
      </c>
      <c r="F8" s="131">
        <f t="shared" si="22"/>
        <v>452.60000000000008</v>
      </c>
      <c r="G8" s="188">
        <v>4.05063</v>
      </c>
      <c r="H8" s="188">
        <v>0.81023999999999996</v>
      </c>
      <c r="I8" s="182">
        <f t="shared" si="23"/>
        <v>4.8608700000000002</v>
      </c>
      <c r="J8" s="38">
        <f t="shared" si="24"/>
        <v>10812.181003132438</v>
      </c>
      <c r="K8" s="88">
        <v>447.6</v>
      </c>
      <c r="L8" s="88">
        <v>452.4</v>
      </c>
      <c r="M8" s="92">
        <v>4.0304000000000002</v>
      </c>
      <c r="N8" s="89">
        <v>0.81130000000000002</v>
      </c>
      <c r="O8" s="92">
        <v>4.8417000000000003</v>
      </c>
      <c r="P8" s="89">
        <v>10774</v>
      </c>
      <c r="Q8" s="38">
        <f t="shared" si="25"/>
        <v>83.243488857219575</v>
      </c>
      <c r="R8" s="38">
        <f t="shared" si="26"/>
        <v>-0.49942848396421663</v>
      </c>
      <c r="S8" s="38">
        <f t="shared" si="27"/>
        <v>16.756511142780429</v>
      </c>
      <c r="T8" s="38">
        <f t="shared" si="28"/>
        <v>0.13082543443918604</v>
      </c>
      <c r="U8" s="38">
        <f t="shared" si="29"/>
        <v>-0.39437384665707798</v>
      </c>
      <c r="V8" s="38">
        <f t="shared" si="30"/>
        <v>-0.3531295223542496</v>
      </c>
      <c r="W8" s="172"/>
      <c r="X8" s="155">
        <f t="shared" si="2"/>
        <v>-0.63246453804414848</v>
      </c>
      <c r="Y8" s="155">
        <f t="shared" si="3"/>
        <v>-5.6324645380441485</v>
      </c>
      <c r="Z8" s="155">
        <f t="shared" si="4"/>
        <v>4.3675354619558515</v>
      </c>
      <c r="AA8" s="155">
        <f t="shared" si="5"/>
        <v>-2.2727304795286587</v>
      </c>
      <c r="AB8" s="155">
        <f t="shared" si="6"/>
        <v>1.0078014034403617</v>
      </c>
      <c r="AC8" s="155">
        <f t="shared" si="7"/>
        <v>7.9006493346168674E-2</v>
      </c>
      <c r="AD8" s="155">
        <f t="shared" si="8"/>
        <v>-4.9209935066538311</v>
      </c>
      <c r="AE8" s="155">
        <f t="shared" si="9"/>
        <v>5.0790064933461689</v>
      </c>
      <c r="AF8" s="155">
        <f t="shared" si="10"/>
        <v>-0.96015657829981138</v>
      </c>
      <c r="AG8" s="155">
        <f t="shared" si="11"/>
        <v>1.1181695649921488</v>
      </c>
      <c r="AH8" s="155">
        <f t="shared" si="12"/>
        <v>-0.55496416954124139</v>
      </c>
      <c r="AI8" s="155">
        <f t="shared" si="13"/>
        <v>-5.5549641695412415</v>
      </c>
      <c r="AJ8" s="155">
        <f t="shared" si="14"/>
        <v>4.4450358304587585</v>
      </c>
      <c r="AK8" s="155">
        <f t="shared" si="15"/>
        <v>-2.2802042383779271</v>
      </c>
      <c r="AL8" s="155">
        <f t="shared" si="16"/>
        <v>1.1702758992954445</v>
      </c>
      <c r="AM8" s="155">
        <f t="shared" si="17"/>
        <v>-0.65277461590195029</v>
      </c>
      <c r="AN8" s="155">
        <f t="shared" si="18"/>
        <v>-5.6527746159019507</v>
      </c>
      <c r="AO8" s="155">
        <f t="shared" si="19"/>
        <v>4.3472253840980493</v>
      </c>
      <c r="AP8" s="155">
        <f t="shared" si="20"/>
        <v>-2.9221292418972946</v>
      </c>
      <c r="AQ8" s="155">
        <f t="shared" si="21"/>
        <v>1.616580010093394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5" customFormat="1" x14ac:dyDescent="0.25">
      <c r="A9" s="181" t="s">
        <v>54</v>
      </c>
      <c r="B9" s="129" t="s">
        <v>94</v>
      </c>
      <c r="C9" s="194" t="s">
        <v>184</v>
      </c>
      <c r="D9" s="40" t="s">
        <v>83</v>
      </c>
      <c r="E9" s="131">
        <v>447.33914999999996</v>
      </c>
      <c r="F9" s="131">
        <f t="shared" si="22"/>
        <v>452.2</v>
      </c>
      <c r="G9" s="188">
        <v>4.0508300000000004</v>
      </c>
      <c r="H9" s="188">
        <v>0.81001999999999996</v>
      </c>
      <c r="I9" s="182">
        <f t="shared" si="23"/>
        <v>4.8608500000000001</v>
      </c>
      <c r="J9" s="38">
        <f t="shared" si="24"/>
        <v>10821.764688930434</v>
      </c>
      <c r="K9" s="89">
        <v>447.2</v>
      </c>
      <c r="L9" s="88">
        <v>452</v>
      </c>
      <c r="M9" s="89">
        <v>4.0171000000000001</v>
      </c>
      <c r="N9" s="92">
        <v>0.81220000000000003</v>
      </c>
      <c r="O9" s="89">
        <v>4.8292999999999999</v>
      </c>
      <c r="P9" s="96">
        <v>10756</v>
      </c>
      <c r="Q9" s="38">
        <f t="shared" si="25"/>
        <v>83.181827594061247</v>
      </c>
      <c r="R9" s="38">
        <f t="shared" si="26"/>
        <v>-0.83266886045576471</v>
      </c>
      <c r="S9" s="38">
        <f t="shared" si="27"/>
        <v>16.81817240593875</v>
      </c>
      <c r="T9" s="38">
        <f t="shared" si="28"/>
        <v>0.26912915730476666</v>
      </c>
      <c r="U9" s="38">
        <f t="shared" si="29"/>
        <v>-0.64906343540739142</v>
      </c>
      <c r="V9" s="38">
        <f t="shared" si="30"/>
        <v>-0.60770762274756163</v>
      </c>
      <c r="W9" s="172"/>
      <c r="X9" s="155">
        <f t="shared" si="2"/>
        <v>-0.63246453804414848</v>
      </c>
      <c r="Y9" s="155">
        <f t="shared" si="3"/>
        <v>-5.6324645380441485</v>
      </c>
      <c r="Z9" s="155">
        <f t="shared" si="4"/>
        <v>4.3675354619558515</v>
      </c>
      <c r="AA9" s="155">
        <f t="shared" si="5"/>
        <v>-2.2727304795286587</v>
      </c>
      <c r="AB9" s="155">
        <f t="shared" si="6"/>
        <v>1.0078014034403617</v>
      </c>
      <c r="AC9" s="155">
        <f t="shared" si="7"/>
        <v>7.9006493346168674E-2</v>
      </c>
      <c r="AD9" s="155">
        <f t="shared" si="8"/>
        <v>-4.9209935066538311</v>
      </c>
      <c r="AE9" s="155">
        <f t="shared" si="9"/>
        <v>5.0790064933461689</v>
      </c>
      <c r="AF9" s="155">
        <f t="shared" si="10"/>
        <v>-0.96015657829981138</v>
      </c>
      <c r="AG9" s="155">
        <f t="shared" si="11"/>
        <v>1.1181695649921488</v>
      </c>
      <c r="AH9" s="155">
        <f t="shared" si="12"/>
        <v>-0.55496416954124139</v>
      </c>
      <c r="AI9" s="155">
        <f t="shared" si="13"/>
        <v>-5.5549641695412415</v>
      </c>
      <c r="AJ9" s="155">
        <f t="shared" si="14"/>
        <v>4.4450358304587585</v>
      </c>
      <c r="AK9" s="155">
        <f t="shared" si="15"/>
        <v>-2.2802042383779271</v>
      </c>
      <c r="AL9" s="155">
        <f t="shared" si="16"/>
        <v>1.1702758992954445</v>
      </c>
      <c r="AM9" s="155">
        <f t="shared" si="17"/>
        <v>-0.65277461590195029</v>
      </c>
      <c r="AN9" s="155">
        <f t="shared" si="18"/>
        <v>-5.6527746159019507</v>
      </c>
      <c r="AO9" s="155">
        <f t="shared" si="19"/>
        <v>4.3472253840980493</v>
      </c>
      <c r="AP9" s="155">
        <f t="shared" si="20"/>
        <v>-2.9221292418972946</v>
      </c>
      <c r="AQ9" s="155">
        <f t="shared" si="21"/>
        <v>1.616580010093394</v>
      </c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5" customFormat="1" x14ac:dyDescent="0.25">
      <c r="A10" s="36" t="s">
        <v>15</v>
      </c>
      <c r="B10" s="49" t="s">
        <v>162</v>
      </c>
      <c r="C10" s="194" t="s">
        <v>194</v>
      </c>
      <c r="D10" s="40" t="s">
        <v>81</v>
      </c>
      <c r="E10" s="131">
        <v>447.23957000000001</v>
      </c>
      <c r="F10" s="131">
        <f t="shared" si="22"/>
        <v>452.1</v>
      </c>
      <c r="G10" s="188">
        <v>4.0507099999999996</v>
      </c>
      <c r="H10" s="188">
        <v>0.80972</v>
      </c>
      <c r="I10" s="182">
        <f t="shared" si="23"/>
        <v>4.8604299999999991</v>
      </c>
      <c r="J10" s="38">
        <f t="shared" si="24"/>
        <v>10823.232925533459</v>
      </c>
      <c r="K10" s="89">
        <v>447</v>
      </c>
      <c r="L10" s="89">
        <v>452</v>
      </c>
      <c r="M10" s="92">
        <v>4.3794000000000004</v>
      </c>
      <c r="N10" s="92">
        <v>0.27950000000000003</v>
      </c>
      <c r="O10" s="89">
        <v>4.6589</v>
      </c>
      <c r="P10" s="89">
        <v>10400</v>
      </c>
      <c r="Q10" s="38">
        <f t="shared" si="25"/>
        <v>94.000729786000988</v>
      </c>
      <c r="R10" s="38">
        <f t="shared" si="26"/>
        <v>8.1143799482066328</v>
      </c>
      <c r="S10" s="38">
        <f t="shared" si="27"/>
        <v>5.9992702139990133</v>
      </c>
      <c r="T10" s="38">
        <f t="shared" si="28"/>
        <v>-65.48189497604109</v>
      </c>
      <c r="U10" s="38">
        <f t="shared" si="29"/>
        <v>-4.1463409616021449</v>
      </c>
      <c r="V10" s="38">
        <f t="shared" si="30"/>
        <v>-3.9104113202164914</v>
      </c>
      <c r="W10" s="172"/>
      <c r="X10" s="155">
        <f t="shared" si="2"/>
        <v>-0.63246453804414848</v>
      </c>
      <c r="Y10" s="155">
        <f t="shared" si="3"/>
        <v>-5.6324645380441485</v>
      </c>
      <c r="Z10" s="155">
        <f t="shared" si="4"/>
        <v>4.3675354619558515</v>
      </c>
      <c r="AA10" s="155">
        <f t="shared" si="5"/>
        <v>-2.2727304795286587</v>
      </c>
      <c r="AB10" s="155">
        <f t="shared" si="6"/>
        <v>1.0078014034403617</v>
      </c>
      <c r="AC10" s="155">
        <f t="shared" si="7"/>
        <v>7.9006493346168674E-2</v>
      </c>
      <c r="AD10" s="155">
        <f t="shared" si="8"/>
        <v>-4.9209935066538311</v>
      </c>
      <c r="AE10" s="155">
        <f t="shared" si="9"/>
        <v>5.0790064933461689</v>
      </c>
      <c r="AF10" s="155">
        <f t="shared" si="10"/>
        <v>-0.96015657829981138</v>
      </c>
      <c r="AG10" s="155">
        <f t="shared" si="11"/>
        <v>1.1181695649921488</v>
      </c>
      <c r="AH10" s="155">
        <f t="shared" si="12"/>
        <v>-0.55496416954124139</v>
      </c>
      <c r="AI10" s="155">
        <f t="shared" si="13"/>
        <v>-5.5549641695412415</v>
      </c>
      <c r="AJ10" s="155">
        <f t="shared" si="14"/>
        <v>4.4450358304587585</v>
      </c>
      <c r="AK10" s="155">
        <f t="shared" si="15"/>
        <v>-2.2802042383779271</v>
      </c>
      <c r="AL10" s="155">
        <f t="shared" si="16"/>
        <v>1.1702758992954445</v>
      </c>
      <c r="AM10" s="155">
        <f t="shared" si="17"/>
        <v>-0.65277461590195029</v>
      </c>
      <c r="AN10" s="155">
        <f t="shared" si="18"/>
        <v>-5.6527746159019507</v>
      </c>
      <c r="AO10" s="155">
        <f t="shared" si="19"/>
        <v>4.3472253840980493</v>
      </c>
      <c r="AP10" s="155">
        <f t="shared" si="20"/>
        <v>-2.9221292418972946</v>
      </c>
      <c r="AQ10" s="155">
        <f t="shared" si="21"/>
        <v>1.616580010093394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5" customFormat="1" x14ac:dyDescent="0.25">
      <c r="A11" s="36" t="s">
        <v>15</v>
      </c>
      <c r="B11" s="49" t="s">
        <v>162</v>
      </c>
      <c r="C11" s="194" t="s">
        <v>194</v>
      </c>
      <c r="D11" s="40" t="s">
        <v>82</v>
      </c>
      <c r="E11" s="131">
        <v>446.64030999999994</v>
      </c>
      <c r="F11" s="131">
        <f t="shared" si="22"/>
        <v>451.49999999999994</v>
      </c>
      <c r="G11" s="188">
        <v>4.0500499999999997</v>
      </c>
      <c r="H11" s="188">
        <v>0.80964000000000003</v>
      </c>
      <c r="I11" s="182">
        <f t="shared" si="23"/>
        <v>4.8596899999999996</v>
      </c>
      <c r="J11" s="38">
        <f t="shared" si="24"/>
        <v>10836.05184052089</v>
      </c>
      <c r="K11" s="89">
        <v>447</v>
      </c>
      <c r="L11" s="89">
        <v>452</v>
      </c>
      <c r="M11" s="92">
        <v>4.3494000000000002</v>
      </c>
      <c r="N11" s="92">
        <v>0.32229999999999998</v>
      </c>
      <c r="O11" s="89">
        <v>4.6717000000000004</v>
      </c>
      <c r="P11" s="89">
        <v>10400</v>
      </c>
      <c r="Q11" s="38">
        <f t="shared" si="25"/>
        <v>93.101012479397212</v>
      </c>
      <c r="R11" s="38">
        <f t="shared" si="26"/>
        <v>7.3912667744842775</v>
      </c>
      <c r="S11" s="38">
        <f t="shared" si="27"/>
        <v>6.8989875206027769</v>
      </c>
      <c r="T11" s="38">
        <f t="shared" si="28"/>
        <v>-60.192184180623485</v>
      </c>
      <c r="U11" s="38">
        <f t="shared" si="29"/>
        <v>-3.8683537427284294</v>
      </c>
      <c r="V11" s="38">
        <f t="shared" si="30"/>
        <v>-4.0240841123544175</v>
      </c>
      <c r="W11" s="172"/>
      <c r="X11" s="155">
        <f t="shared" si="2"/>
        <v>-0.63246453804414848</v>
      </c>
      <c r="Y11" s="155">
        <f t="shared" si="3"/>
        <v>-5.6324645380441485</v>
      </c>
      <c r="Z11" s="155">
        <f t="shared" si="4"/>
        <v>4.3675354619558515</v>
      </c>
      <c r="AA11" s="155">
        <f t="shared" si="5"/>
        <v>-2.2727304795286587</v>
      </c>
      <c r="AB11" s="155">
        <f t="shared" si="6"/>
        <v>1.0078014034403617</v>
      </c>
      <c r="AC11" s="155">
        <f t="shared" si="7"/>
        <v>7.9006493346168674E-2</v>
      </c>
      <c r="AD11" s="155">
        <f t="shared" si="8"/>
        <v>-4.9209935066538311</v>
      </c>
      <c r="AE11" s="155">
        <f t="shared" si="9"/>
        <v>5.0790064933461689</v>
      </c>
      <c r="AF11" s="155">
        <f t="shared" si="10"/>
        <v>-0.96015657829981138</v>
      </c>
      <c r="AG11" s="155">
        <f t="shared" si="11"/>
        <v>1.1181695649921488</v>
      </c>
      <c r="AH11" s="155">
        <f t="shared" si="12"/>
        <v>-0.55496416954124139</v>
      </c>
      <c r="AI11" s="155">
        <f t="shared" si="13"/>
        <v>-5.5549641695412415</v>
      </c>
      <c r="AJ11" s="155">
        <f t="shared" si="14"/>
        <v>4.4450358304587585</v>
      </c>
      <c r="AK11" s="155">
        <f t="shared" si="15"/>
        <v>-2.2802042383779271</v>
      </c>
      <c r="AL11" s="155">
        <f t="shared" si="16"/>
        <v>1.1702758992954445</v>
      </c>
      <c r="AM11" s="155">
        <f t="shared" si="17"/>
        <v>-0.65277461590195029</v>
      </c>
      <c r="AN11" s="155">
        <f t="shared" si="18"/>
        <v>-5.6527746159019507</v>
      </c>
      <c r="AO11" s="155">
        <f t="shared" si="19"/>
        <v>4.3472253840980493</v>
      </c>
      <c r="AP11" s="155">
        <f t="shared" si="20"/>
        <v>-2.9221292418972946</v>
      </c>
      <c r="AQ11" s="155">
        <f t="shared" si="21"/>
        <v>1.616580010093394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5" customFormat="1" x14ac:dyDescent="0.25">
      <c r="A12" s="36" t="s">
        <v>15</v>
      </c>
      <c r="B12" s="49" t="s">
        <v>162</v>
      </c>
      <c r="C12" s="194" t="s">
        <v>194</v>
      </c>
      <c r="D12" s="40" t="s">
        <v>83</v>
      </c>
      <c r="E12" s="131">
        <v>447.53985000000006</v>
      </c>
      <c r="F12" s="131">
        <f t="shared" si="22"/>
        <v>452.40000000000003</v>
      </c>
      <c r="G12" s="188">
        <v>4.0501699999999996</v>
      </c>
      <c r="H12" s="188">
        <v>0.80998000000000003</v>
      </c>
      <c r="I12" s="182">
        <f t="shared" si="23"/>
        <v>4.86015</v>
      </c>
      <c r="J12" s="38">
        <f t="shared" si="24"/>
        <v>10815.380096494375</v>
      </c>
      <c r="K12" s="89">
        <v>447</v>
      </c>
      <c r="L12" s="89">
        <v>452</v>
      </c>
      <c r="M12" s="92">
        <v>4.4302000000000001</v>
      </c>
      <c r="N12" s="92">
        <v>0.3029</v>
      </c>
      <c r="O12" s="92">
        <v>4.7331000000000003</v>
      </c>
      <c r="P12" s="89">
        <v>10600</v>
      </c>
      <c r="Q12" s="38">
        <f t="shared" si="25"/>
        <v>93.600388751558171</v>
      </c>
      <c r="R12" s="38">
        <f t="shared" si="26"/>
        <v>9.3830629331608453</v>
      </c>
      <c r="S12" s="38">
        <f t="shared" si="27"/>
        <v>6.3996112484418237</v>
      </c>
      <c r="T12" s="38">
        <f t="shared" si="28"/>
        <v>-62.60401491394849</v>
      </c>
      <c r="U12" s="38">
        <f t="shared" si="29"/>
        <v>-2.6141168482454176</v>
      </c>
      <c r="V12" s="38">
        <f t="shared" si="30"/>
        <v>-1.9914241993601933</v>
      </c>
      <c r="W12" s="172"/>
      <c r="X12" s="155">
        <f t="shared" si="2"/>
        <v>-0.63246453804414848</v>
      </c>
      <c r="Y12" s="155">
        <f t="shared" si="3"/>
        <v>-5.6324645380441485</v>
      </c>
      <c r="Z12" s="155">
        <f t="shared" si="4"/>
        <v>4.3675354619558515</v>
      </c>
      <c r="AA12" s="155">
        <f t="shared" si="5"/>
        <v>-2.2727304795286587</v>
      </c>
      <c r="AB12" s="155">
        <f t="shared" si="6"/>
        <v>1.0078014034403617</v>
      </c>
      <c r="AC12" s="155">
        <f t="shared" si="7"/>
        <v>7.9006493346168674E-2</v>
      </c>
      <c r="AD12" s="155">
        <f t="shared" si="8"/>
        <v>-4.9209935066538311</v>
      </c>
      <c r="AE12" s="155">
        <f t="shared" si="9"/>
        <v>5.0790064933461689</v>
      </c>
      <c r="AF12" s="155">
        <f t="shared" si="10"/>
        <v>-0.96015657829981138</v>
      </c>
      <c r="AG12" s="155">
        <f t="shared" si="11"/>
        <v>1.1181695649921488</v>
      </c>
      <c r="AH12" s="155">
        <f t="shared" si="12"/>
        <v>-0.55496416954124139</v>
      </c>
      <c r="AI12" s="155">
        <f t="shared" si="13"/>
        <v>-5.5549641695412415</v>
      </c>
      <c r="AJ12" s="155">
        <f t="shared" si="14"/>
        <v>4.4450358304587585</v>
      </c>
      <c r="AK12" s="155">
        <f t="shared" si="15"/>
        <v>-2.2802042383779271</v>
      </c>
      <c r="AL12" s="155">
        <f t="shared" si="16"/>
        <v>1.1702758992954445</v>
      </c>
      <c r="AM12" s="155">
        <f t="shared" si="17"/>
        <v>-0.65277461590195029</v>
      </c>
      <c r="AN12" s="155">
        <f t="shared" si="18"/>
        <v>-5.6527746159019507</v>
      </c>
      <c r="AO12" s="155">
        <f t="shared" si="19"/>
        <v>4.3472253840980493</v>
      </c>
      <c r="AP12" s="155">
        <f t="shared" si="20"/>
        <v>-2.9221292418972946</v>
      </c>
      <c r="AQ12" s="155">
        <f t="shared" si="21"/>
        <v>1.616580010093394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5" customFormat="1" x14ac:dyDescent="0.25">
      <c r="A13" s="36" t="s">
        <v>16</v>
      </c>
      <c r="B13" s="49" t="s">
        <v>95</v>
      </c>
      <c r="C13" s="36" t="s">
        <v>44</v>
      </c>
      <c r="D13" s="40" t="s">
        <v>81</v>
      </c>
      <c r="E13" s="131">
        <v>447.74025</v>
      </c>
      <c r="F13" s="131">
        <f t="shared" si="22"/>
        <v>452.59999999999997</v>
      </c>
      <c r="G13" s="188">
        <v>4.0501500000000004</v>
      </c>
      <c r="H13" s="188">
        <v>0.80959999999999999</v>
      </c>
      <c r="I13" s="182">
        <f t="shared" si="23"/>
        <v>4.85975</v>
      </c>
      <c r="J13" s="38">
        <f t="shared" si="24"/>
        <v>10809.672985988678</v>
      </c>
      <c r="K13" s="88">
        <v>447.6</v>
      </c>
      <c r="L13" s="88">
        <v>452.4</v>
      </c>
      <c r="M13" s="92">
        <v>4.0511999999999997</v>
      </c>
      <c r="N13" s="89">
        <v>0.76139999999999997</v>
      </c>
      <c r="O13" s="92">
        <v>4.8125999999999998</v>
      </c>
      <c r="P13" s="89">
        <v>10709</v>
      </c>
      <c r="Q13" s="38">
        <f t="shared" si="25"/>
        <v>84.179030046128915</v>
      </c>
      <c r="R13" s="38">
        <f t="shared" si="26"/>
        <v>2.5924965741992993E-2</v>
      </c>
      <c r="S13" s="38">
        <f t="shared" si="27"/>
        <v>15.820969953871089</v>
      </c>
      <c r="T13" s="38">
        <f t="shared" si="28"/>
        <v>-5.9535573122529666</v>
      </c>
      <c r="U13" s="38">
        <f t="shared" si="29"/>
        <v>-0.97021451720768026</v>
      </c>
      <c r="V13" s="38">
        <f t="shared" si="30"/>
        <v>-0.93132314103459812</v>
      </c>
      <c r="W13" s="172"/>
      <c r="X13" s="155">
        <f t="shared" si="2"/>
        <v>-0.63246453804414848</v>
      </c>
      <c r="Y13" s="155">
        <f t="shared" si="3"/>
        <v>-5.6324645380441485</v>
      </c>
      <c r="Z13" s="155">
        <f t="shared" si="4"/>
        <v>4.3675354619558515</v>
      </c>
      <c r="AA13" s="155">
        <f t="shared" si="5"/>
        <v>-2.2727304795286587</v>
      </c>
      <c r="AB13" s="155">
        <f t="shared" si="6"/>
        <v>1.0078014034403617</v>
      </c>
      <c r="AC13" s="155">
        <f t="shared" si="7"/>
        <v>7.9006493346168674E-2</v>
      </c>
      <c r="AD13" s="155">
        <f t="shared" si="8"/>
        <v>-4.9209935066538311</v>
      </c>
      <c r="AE13" s="155">
        <f t="shared" si="9"/>
        <v>5.0790064933461689</v>
      </c>
      <c r="AF13" s="155">
        <f t="shared" si="10"/>
        <v>-0.96015657829981138</v>
      </c>
      <c r="AG13" s="155">
        <f t="shared" si="11"/>
        <v>1.1181695649921488</v>
      </c>
      <c r="AH13" s="155">
        <f t="shared" si="12"/>
        <v>-0.55496416954124139</v>
      </c>
      <c r="AI13" s="155">
        <f t="shared" si="13"/>
        <v>-5.5549641695412415</v>
      </c>
      <c r="AJ13" s="155">
        <f t="shared" si="14"/>
        <v>4.4450358304587585</v>
      </c>
      <c r="AK13" s="155">
        <f t="shared" si="15"/>
        <v>-2.2802042383779271</v>
      </c>
      <c r="AL13" s="155">
        <f t="shared" si="16"/>
        <v>1.1702758992954445</v>
      </c>
      <c r="AM13" s="155">
        <f t="shared" si="17"/>
        <v>-0.65277461590195029</v>
      </c>
      <c r="AN13" s="155">
        <f t="shared" si="18"/>
        <v>-5.6527746159019507</v>
      </c>
      <c r="AO13" s="155">
        <f t="shared" si="19"/>
        <v>4.3472253840980493</v>
      </c>
      <c r="AP13" s="155">
        <f t="shared" si="20"/>
        <v>-2.9221292418972946</v>
      </c>
      <c r="AQ13" s="155">
        <f t="shared" si="21"/>
        <v>1.616580010093394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5" customFormat="1" x14ac:dyDescent="0.25">
      <c r="A14" s="36" t="s">
        <v>16</v>
      </c>
      <c r="B14" s="49" t="s">
        <v>95</v>
      </c>
      <c r="C14" s="36" t="s">
        <v>44</v>
      </c>
      <c r="D14" s="40" t="s">
        <v>82</v>
      </c>
      <c r="E14" s="131">
        <v>446.63884999999999</v>
      </c>
      <c r="F14" s="131">
        <f t="shared" si="22"/>
        <v>451.5</v>
      </c>
      <c r="G14" s="188">
        <v>4.0508600000000001</v>
      </c>
      <c r="H14" s="188">
        <v>0.81028999999999995</v>
      </c>
      <c r="I14" s="182">
        <f t="shared" si="23"/>
        <v>4.8611500000000003</v>
      </c>
      <c r="J14" s="38">
        <f t="shared" si="24"/>
        <v>10839.329293773508</v>
      </c>
      <c r="K14" s="88">
        <v>446.5</v>
      </c>
      <c r="L14" s="88">
        <v>451.3</v>
      </c>
      <c r="M14" s="92">
        <v>4.0204000000000004</v>
      </c>
      <c r="N14" s="92">
        <v>0.81100000000000005</v>
      </c>
      <c r="O14" s="92">
        <v>4.8314000000000004</v>
      </c>
      <c r="P14" s="89">
        <v>10777</v>
      </c>
      <c r="Q14" s="38">
        <f t="shared" si="25"/>
        <v>83.213975245270518</v>
      </c>
      <c r="R14" s="38">
        <f t="shared" si="26"/>
        <v>-0.75193909441451223</v>
      </c>
      <c r="S14" s="38">
        <f t="shared" si="27"/>
        <v>16.786024754729478</v>
      </c>
      <c r="T14" s="38">
        <f t="shared" si="28"/>
        <v>8.7622949808105671E-2</v>
      </c>
      <c r="U14" s="38">
        <f t="shared" si="29"/>
        <v>-0.61199510403916646</v>
      </c>
      <c r="V14" s="38">
        <f t="shared" si="30"/>
        <v>-0.57502906392291153</v>
      </c>
      <c r="W14" s="172"/>
      <c r="X14" s="155">
        <f t="shared" si="2"/>
        <v>-0.63246453804414848</v>
      </c>
      <c r="Y14" s="155">
        <f t="shared" si="3"/>
        <v>-5.6324645380441485</v>
      </c>
      <c r="Z14" s="155">
        <f t="shared" si="4"/>
        <v>4.3675354619558515</v>
      </c>
      <c r="AA14" s="155">
        <f t="shared" si="5"/>
        <v>-2.2727304795286587</v>
      </c>
      <c r="AB14" s="155">
        <f t="shared" si="6"/>
        <v>1.0078014034403617</v>
      </c>
      <c r="AC14" s="155">
        <f t="shared" si="7"/>
        <v>7.9006493346168674E-2</v>
      </c>
      <c r="AD14" s="155">
        <f t="shared" si="8"/>
        <v>-4.9209935066538311</v>
      </c>
      <c r="AE14" s="155">
        <f t="shared" si="9"/>
        <v>5.0790064933461689</v>
      </c>
      <c r="AF14" s="155">
        <f t="shared" si="10"/>
        <v>-0.96015657829981138</v>
      </c>
      <c r="AG14" s="155">
        <f t="shared" si="11"/>
        <v>1.1181695649921488</v>
      </c>
      <c r="AH14" s="155">
        <f t="shared" si="12"/>
        <v>-0.55496416954124139</v>
      </c>
      <c r="AI14" s="155">
        <f t="shared" si="13"/>
        <v>-5.5549641695412415</v>
      </c>
      <c r="AJ14" s="155">
        <f t="shared" si="14"/>
        <v>4.4450358304587585</v>
      </c>
      <c r="AK14" s="155">
        <f t="shared" si="15"/>
        <v>-2.2802042383779271</v>
      </c>
      <c r="AL14" s="155">
        <f t="shared" si="16"/>
        <v>1.1702758992954445</v>
      </c>
      <c r="AM14" s="155">
        <f t="shared" si="17"/>
        <v>-0.65277461590195029</v>
      </c>
      <c r="AN14" s="155">
        <f t="shared" si="18"/>
        <v>-5.6527746159019507</v>
      </c>
      <c r="AO14" s="155">
        <f t="shared" si="19"/>
        <v>4.3472253840980493</v>
      </c>
      <c r="AP14" s="155">
        <f t="shared" si="20"/>
        <v>-2.9221292418972946</v>
      </c>
      <c r="AQ14" s="155">
        <f t="shared" si="21"/>
        <v>1.616580010093394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5" customFormat="1" x14ac:dyDescent="0.25">
      <c r="A15" s="36" t="s">
        <v>16</v>
      </c>
      <c r="B15" s="49" t="s">
        <v>95</v>
      </c>
      <c r="C15" s="36" t="s">
        <v>44</v>
      </c>
      <c r="D15" s="40" t="s">
        <v>83</v>
      </c>
      <c r="E15" s="131">
        <v>446.93951999999996</v>
      </c>
      <c r="F15" s="131">
        <f t="shared" si="22"/>
        <v>451.79999999999995</v>
      </c>
      <c r="G15" s="188">
        <v>4.0504100000000003</v>
      </c>
      <c r="H15" s="188">
        <v>0.81006999999999996</v>
      </c>
      <c r="I15" s="182">
        <f t="shared" si="23"/>
        <v>4.8604799999999999</v>
      </c>
      <c r="J15" s="38">
        <f t="shared" si="24"/>
        <v>10830.580295806394</v>
      </c>
      <c r="K15" s="88">
        <v>446.7</v>
      </c>
      <c r="L15" s="88">
        <v>451.5</v>
      </c>
      <c r="M15" s="92">
        <v>4.0145</v>
      </c>
      <c r="N15" s="92">
        <v>0.80900000000000005</v>
      </c>
      <c r="O15" s="92">
        <v>4.8235000000000001</v>
      </c>
      <c r="P15" s="89">
        <v>10755</v>
      </c>
      <c r="Q15" s="38">
        <f t="shared" si="25"/>
        <v>83.227946511868964</v>
      </c>
      <c r="R15" s="38">
        <f t="shared" si="26"/>
        <v>-0.88657691443583053</v>
      </c>
      <c r="S15" s="38">
        <f t="shared" si="27"/>
        <v>16.772053488131025</v>
      </c>
      <c r="T15" s="38">
        <f t="shared" si="28"/>
        <v>-0.132087350475873</v>
      </c>
      <c r="U15" s="38">
        <f t="shared" si="29"/>
        <v>-0.76083020607017815</v>
      </c>
      <c r="V15" s="38">
        <f t="shared" si="30"/>
        <v>-0.69784160905633896</v>
      </c>
      <c r="W15" s="172"/>
      <c r="X15" s="155">
        <f t="shared" si="2"/>
        <v>-0.63246453804414848</v>
      </c>
      <c r="Y15" s="155">
        <f t="shared" si="3"/>
        <v>-5.6324645380441485</v>
      </c>
      <c r="Z15" s="155">
        <f t="shared" si="4"/>
        <v>4.3675354619558515</v>
      </c>
      <c r="AA15" s="155">
        <f t="shared" si="5"/>
        <v>-2.2727304795286587</v>
      </c>
      <c r="AB15" s="155">
        <f t="shared" si="6"/>
        <v>1.0078014034403617</v>
      </c>
      <c r="AC15" s="155">
        <f t="shared" si="7"/>
        <v>7.9006493346168674E-2</v>
      </c>
      <c r="AD15" s="155">
        <f t="shared" si="8"/>
        <v>-4.9209935066538311</v>
      </c>
      <c r="AE15" s="155">
        <f t="shared" si="9"/>
        <v>5.0790064933461689</v>
      </c>
      <c r="AF15" s="155">
        <f t="shared" si="10"/>
        <v>-0.96015657829981138</v>
      </c>
      <c r="AG15" s="155">
        <f t="shared" si="11"/>
        <v>1.1181695649921488</v>
      </c>
      <c r="AH15" s="155">
        <f t="shared" si="12"/>
        <v>-0.55496416954124139</v>
      </c>
      <c r="AI15" s="155">
        <f t="shared" si="13"/>
        <v>-5.5549641695412415</v>
      </c>
      <c r="AJ15" s="155">
        <f t="shared" si="14"/>
        <v>4.4450358304587585</v>
      </c>
      <c r="AK15" s="155">
        <f t="shared" si="15"/>
        <v>-2.2802042383779271</v>
      </c>
      <c r="AL15" s="155">
        <f t="shared" si="16"/>
        <v>1.1702758992954445</v>
      </c>
      <c r="AM15" s="155">
        <f t="shared" si="17"/>
        <v>-0.65277461590195029</v>
      </c>
      <c r="AN15" s="155">
        <f t="shared" si="18"/>
        <v>-5.6527746159019507</v>
      </c>
      <c r="AO15" s="155">
        <f t="shared" si="19"/>
        <v>4.3472253840980493</v>
      </c>
      <c r="AP15" s="155">
        <f t="shared" si="20"/>
        <v>-2.9221292418972946</v>
      </c>
      <c r="AQ15" s="155">
        <f t="shared" si="21"/>
        <v>1.616580010093394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5" customFormat="1" x14ac:dyDescent="0.25">
      <c r="A16" s="36" t="s">
        <v>17</v>
      </c>
      <c r="B16" s="49" t="s">
        <v>96</v>
      </c>
      <c r="C16" s="36" t="s">
        <v>62</v>
      </c>
      <c r="D16" s="40" t="s">
        <v>81</v>
      </c>
      <c r="E16" s="131">
        <v>446.13968</v>
      </c>
      <c r="F16" s="131">
        <f t="shared" si="22"/>
        <v>451</v>
      </c>
      <c r="G16" s="188">
        <v>4.0504899999999999</v>
      </c>
      <c r="H16" s="188">
        <v>0.80983000000000005</v>
      </c>
      <c r="I16" s="182">
        <f t="shared" si="23"/>
        <v>4.8603199999999998</v>
      </c>
      <c r="J16" s="38">
        <f t="shared" si="24"/>
        <v>10849.56217507054</v>
      </c>
      <c r="K16" s="169">
        <v>446.3</v>
      </c>
      <c r="L16" s="170">
        <v>450.9</v>
      </c>
      <c r="M16" s="171">
        <v>3.8538000000000001</v>
      </c>
      <c r="N16" s="171">
        <v>0.77949999999999997</v>
      </c>
      <c r="O16" s="171">
        <v>4.6333000000000002</v>
      </c>
      <c r="P16" s="200">
        <v>10342</v>
      </c>
      <c r="Q16" s="38">
        <f t="shared" si="25"/>
        <v>83.176137957827038</v>
      </c>
      <c r="R16" s="38">
        <f t="shared" si="26"/>
        <v>-4.8559556991870076</v>
      </c>
      <c r="S16" s="38">
        <f t="shared" si="27"/>
        <v>16.823862042172962</v>
      </c>
      <c r="T16" s="38">
        <f t="shared" si="28"/>
        <v>-3.74523048047122</v>
      </c>
      <c r="U16" s="38">
        <f t="shared" si="29"/>
        <v>-4.6708858675971863</v>
      </c>
      <c r="V16" s="38">
        <f t="shared" si="30"/>
        <v>-4.6781811734005716</v>
      </c>
      <c r="W16" s="172"/>
      <c r="X16" s="155">
        <f t="shared" si="2"/>
        <v>-0.63246453804414848</v>
      </c>
      <c r="Y16" s="155">
        <f t="shared" si="3"/>
        <v>-5.6324645380441485</v>
      </c>
      <c r="Z16" s="155">
        <f t="shared" si="4"/>
        <v>4.3675354619558515</v>
      </c>
      <c r="AA16" s="155">
        <f t="shared" si="5"/>
        <v>-2.2727304795286587</v>
      </c>
      <c r="AB16" s="155">
        <f t="shared" si="6"/>
        <v>1.0078014034403617</v>
      </c>
      <c r="AC16" s="155">
        <f t="shared" si="7"/>
        <v>7.9006493346168674E-2</v>
      </c>
      <c r="AD16" s="155">
        <f t="shared" si="8"/>
        <v>-4.9209935066538311</v>
      </c>
      <c r="AE16" s="155">
        <f t="shared" si="9"/>
        <v>5.0790064933461689</v>
      </c>
      <c r="AF16" s="155">
        <f t="shared" si="10"/>
        <v>-0.96015657829981138</v>
      </c>
      <c r="AG16" s="155">
        <f t="shared" si="11"/>
        <v>1.1181695649921488</v>
      </c>
      <c r="AH16" s="155">
        <f t="shared" si="12"/>
        <v>-0.55496416954124139</v>
      </c>
      <c r="AI16" s="155">
        <f t="shared" si="13"/>
        <v>-5.5549641695412415</v>
      </c>
      <c r="AJ16" s="155">
        <f t="shared" si="14"/>
        <v>4.4450358304587585</v>
      </c>
      <c r="AK16" s="155">
        <f t="shared" si="15"/>
        <v>-2.2802042383779271</v>
      </c>
      <c r="AL16" s="155">
        <f t="shared" si="16"/>
        <v>1.1702758992954445</v>
      </c>
      <c r="AM16" s="155">
        <f t="shared" si="17"/>
        <v>-0.65277461590195029</v>
      </c>
      <c r="AN16" s="155">
        <f t="shared" si="18"/>
        <v>-5.6527746159019507</v>
      </c>
      <c r="AO16" s="155">
        <f t="shared" si="19"/>
        <v>4.3472253840980493</v>
      </c>
      <c r="AP16" s="155">
        <f t="shared" si="20"/>
        <v>-2.9221292418972946</v>
      </c>
      <c r="AQ16" s="155">
        <f t="shared" si="21"/>
        <v>1.616580010093394</v>
      </c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5" customFormat="1" x14ac:dyDescent="0.25">
      <c r="A17" s="36" t="s">
        <v>17</v>
      </c>
      <c r="B17" s="49" t="s">
        <v>96</v>
      </c>
      <c r="C17" s="36" t="s">
        <v>62</v>
      </c>
      <c r="D17" s="40" t="s">
        <v>82</v>
      </c>
      <c r="E17" s="131">
        <v>447.03992999999997</v>
      </c>
      <c r="F17" s="131">
        <f t="shared" si="22"/>
        <v>451.9</v>
      </c>
      <c r="G17" s="188">
        <v>4.0503</v>
      </c>
      <c r="H17" s="188">
        <v>0.80976999999999999</v>
      </c>
      <c r="I17" s="182">
        <f t="shared" si="23"/>
        <v>4.8600700000000003</v>
      </c>
      <c r="J17" s="38">
        <f t="shared" si="24"/>
        <v>10827.247906653422</v>
      </c>
      <c r="K17" s="88">
        <v>444.3</v>
      </c>
      <c r="L17" s="88">
        <v>449</v>
      </c>
      <c r="M17" s="89">
        <v>3.9198</v>
      </c>
      <c r="N17" s="92">
        <v>0.81100000000000005</v>
      </c>
      <c r="O17" s="92">
        <v>4.7308000000000003</v>
      </c>
      <c r="P17" s="96">
        <v>10606</v>
      </c>
      <c r="Q17" s="38">
        <f t="shared" si="25"/>
        <v>82.857022068149149</v>
      </c>
      <c r="R17" s="38">
        <f t="shared" si="26"/>
        <v>-3.2219835567735737</v>
      </c>
      <c r="S17" s="38">
        <f t="shared" si="27"/>
        <v>17.142977931850851</v>
      </c>
      <c r="T17" s="38">
        <f t="shared" si="28"/>
        <v>0.15189498252591035</v>
      </c>
      <c r="U17" s="38">
        <f t="shared" si="29"/>
        <v>-2.6598382327826551</v>
      </c>
      <c r="V17" s="38">
        <f t="shared" si="30"/>
        <v>-2.0434362320037311</v>
      </c>
      <c r="W17" s="172"/>
      <c r="X17" s="155">
        <f t="shared" si="2"/>
        <v>-0.63246453804414848</v>
      </c>
      <c r="Y17" s="155">
        <f t="shared" si="3"/>
        <v>-5.6324645380441485</v>
      </c>
      <c r="Z17" s="155">
        <f t="shared" si="4"/>
        <v>4.3675354619558515</v>
      </c>
      <c r="AA17" s="155">
        <f t="shared" si="5"/>
        <v>-2.2727304795286587</v>
      </c>
      <c r="AB17" s="155">
        <f t="shared" si="6"/>
        <v>1.0078014034403617</v>
      </c>
      <c r="AC17" s="155">
        <f t="shared" si="7"/>
        <v>7.9006493346168674E-2</v>
      </c>
      <c r="AD17" s="155">
        <f t="shared" si="8"/>
        <v>-4.9209935066538311</v>
      </c>
      <c r="AE17" s="155">
        <f t="shared" si="9"/>
        <v>5.0790064933461689</v>
      </c>
      <c r="AF17" s="155">
        <f t="shared" si="10"/>
        <v>-0.96015657829981138</v>
      </c>
      <c r="AG17" s="155">
        <f t="shared" si="11"/>
        <v>1.1181695649921488</v>
      </c>
      <c r="AH17" s="155">
        <f t="shared" si="12"/>
        <v>-0.55496416954124139</v>
      </c>
      <c r="AI17" s="155">
        <f t="shared" si="13"/>
        <v>-5.5549641695412415</v>
      </c>
      <c r="AJ17" s="155">
        <f t="shared" si="14"/>
        <v>4.4450358304587585</v>
      </c>
      <c r="AK17" s="155">
        <f t="shared" si="15"/>
        <v>-2.2802042383779271</v>
      </c>
      <c r="AL17" s="155">
        <f t="shared" si="16"/>
        <v>1.1702758992954445</v>
      </c>
      <c r="AM17" s="155">
        <f t="shared" si="17"/>
        <v>-0.65277461590195029</v>
      </c>
      <c r="AN17" s="155">
        <f t="shared" si="18"/>
        <v>-5.6527746159019507</v>
      </c>
      <c r="AO17" s="155">
        <f t="shared" si="19"/>
        <v>4.3472253840980493</v>
      </c>
      <c r="AP17" s="155">
        <f t="shared" si="20"/>
        <v>-2.9221292418972946</v>
      </c>
      <c r="AQ17" s="155">
        <f t="shared" si="21"/>
        <v>1.616580010093394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5" customFormat="1" x14ac:dyDescent="0.25">
      <c r="A18" s="36" t="s">
        <v>17</v>
      </c>
      <c r="B18" s="49" t="s">
        <v>96</v>
      </c>
      <c r="C18" s="36" t="s">
        <v>62</v>
      </c>
      <c r="D18" s="40" t="s">
        <v>83</v>
      </c>
      <c r="E18" s="131">
        <v>446.33880000000005</v>
      </c>
      <c r="F18" s="131">
        <f t="shared" si="22"/>
        <v>451.20000000000005</v>
      </c>
      <c r="G18" s="188">
        <v>4.0508100000000002</v>
      </c>
      <c r="H18" s="188">
        <v>0.81039000000000005</v>
      </c>
      <c r="I18" s="182">
        <f t="shared" si="23"/>
        <v>4.8612000000000002</v>
      </c>
      <c r="J18" s="38">
        <f t="shared" si="24"/>
        <v>10846.697283587393</v>
      </c>
      <c r="K18" s="88">
        <v>446.3</v>
      </c>
      <c r="L18" s="88">
        <v>451</v>
      </c>
      <c r="M18" s="92">
        <v>3.9272</v>
      </c>
      <c r="N18" s="92">
        <v>0.81040000000000001</v>
      </c>
      <c r="O18" s="89">
        <v>4.7375999999999996</v>
      </c>
      <c r="P18" s="96">
        <v>10574</v>
      </c>
      <c r="Q18" s="38">
        <f t="shared" si="25"/>
        <v>82.894292468760568</v>
      </c>
      <c r="R18" s="38">
        <f t="shared" si="26"/>
        <v>-3.0514884677385563</v>
      </c>
      <c r="S18" s="38">
        <f t="shared" si="27"/>
        <v>17.105707531239446</v>
      </c>
      <c r="T18" s="38">
        <f t="shared" si="28"/>
        <v>1.233973765712125E-3</v>
      </c>
      <c r="U18" s="38">
        <f t="shared" si="29"/>
        <v>-2.5425820784991484</v>
      </c>
      <c r="V18" s="38">
        <f t="shared" si="30"/>
        <v>-2.5141043071241889</v>
      </c>
      <c r="W18" s="172"/>
      <c r="X18" s="155">
        <f t="shared" si="2"/>
        <v>-0.63246453804414848</v>
      </c>
      <c r="Y18" s="155">
        <f t="shared" si="3"/>
        <v>-5.6324645380441485</v>
      </c>
      <c r="Z18" s="155">
        <f t="shared" si="4"/>
        <v>4.3675354619558515</v>
      </c>
      <c r="AA18" s="155">
        <f t="shared" si="5"/>
        <v>-2.2727304795286587</v>
      </c>
      <c r="AB18" s="155">
        <f t="shared" si="6"/>
        <v>1.0078014034403617</v>
      </c>
      <c r="AC18" s="155">
        <f t="shared" si="7"/>
        <v>7.9006493346168674E-2</v>
      </c>
      <c r="AD18" s="155">
        <f t="shared" si="8"/>
        <v>-4.9209935066538311</v>
      </c>
      <c r="AE18" s="155">
        <f t="shared" si="9"/>
        <v>5.0790064933461689</v>
      </c>
      <c r="AF18" s="155">
        <f t="shared" si="10"/>
        <v>-0.96015657829981138</v>
      </c>
      <c r="AG18" s="155">
        <f t="shared" si="11"/>
        <v>1.1181695649921488</v>
      </c>
      <c r="AH18" s="155">
        <f t="shared" si="12"/>
        <v>-0.55496416954124139</v>
      </c>
      <c r="AI18" s="155">
        <f t="shared" si="13"/>
        <v>-5.5549641695412415</v>
      </c>
      <c r="AJ18" s="155">
        <f t="shared" si="14"/>
        <v>4.4450358304587585</v>
      </c>
      <c r="AK18" s="155">
        <f t="shared" si="15"/>
        <v>-2.2802042383779271</v>
      </c>
      <c r="AL18" s="155">
        <f t="shared" si="16"/>
        <v>1.1702758992954445</v>
      </c>
      <c r="AM18" s="155">
        <f t="shared" si="17"/>
        <v>-0.65277461590195029</v>
      </c>
      <c r="AN18" s="155">
        <f t="shared" si="18"/>
        <v>-5.6527746159019507</v>
      </c>
      <c r="AO18" s="155">
        <f t="shared" si="19"/>
        <v>4.3472253840980493</v>
      </c>
      <c r="AP18" s="155">
        <f t="shared" si="20"/>
        <v>-2.9221292418972946</v>
      </c>
      <c r="AQ18" s="155">
        <f t="shared" si="21"/>
        <v>1.616580010093394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5" customFormat="1" x14ac:dyDescent="0.25">
      <c r="A19" s="36" t="s">
        <v>18</v>
      </c>
      <c r="B19" s="49" t="s">
        <v>163</v>
      </c>
      <c r="C19" s="36" t="s">
        <v>155</v>
      </c>
      <c r="D19" s="40" t="s">
        <v>81</v>
      </c>
      <c r="E19" s="131">
        <v>446.73950999999994</v>
      </c>
      <c r="F19" s="131">
        <f>E19+G19+H19</f>
        <v>451.59999999999997</v>
      </c>
      <c r="G19" s="188">
        <v>4.0505199999999997</v>
      </c>
      <c r="H19" s="188">
        <v>0.80996999999999997</v>
      </c>
      <c r="I19" s="182">
        <f>G19+H19</f>
        <v>4.8604899999999995</v>
      </c>
      <c r="J19" s="38">
        <f>(1.6061/(1.6061-(I19/F19)))*(I19/F19)*1000000</f>
        <v>10835.431635376386</v>
      </c>
      <c r="K19" s="91">
        <v>446.65</v>
      </c>
      <c r="L19" s="91">
        <v>451.53</v>
      </c>
      <c r="M19" s="89">
        <v>4.0678000000000001</v>
      </c>
      <c r="N19" s="89">
        <v>0.8095</v>
      </c>
      <c r="O19" s="92">
        <v>4.8773</v>
      </c>
      <c r="P19" s="115">
        <v>10874.85</v>
      </c>
      <c r="Q19" s="38">
        <f t="shared" si="25"/>
        <v>83.402702314805325</v>
      </c>
      <c r="R19" s="38">
        <f t="shared" si="26"/>
        <v>0.42661189180649417</v>
      </c>
      <c r="S19" s="38">
        <f t="shared" si="27"/>
        <v>16.597297685194679</v>
      </c>
      <c r="T19" s="38">
        <f t="shared" si="28"/>
        <v>-5.8026840500261793E-2</v>
      </c>
      <c r="U19" s="38">
        <f t="shared" si="29"/>
        <v>0.34584990402203147</v>
      </c>
      <c r="V19" s="38">
        <f t="shared" si="30"/>
        <v>0.36379136475669338</v>
      </c>
      <c r="W19" s="172"/>
      <c r="X19" s="155">
        <f t="shared" si="2"/>
        <v>-0.63246453804414848</v>
      </c>
      <c r="Y19" s="155">
        <f t="shared" si="3"/>
        <v>-5.6324645380441485</v>
      </c>
      <c r="Z19" s="155">
        <f t="shared" si="4"/>
        <v>4.3675354619558515</v>
      </c>
      <c r="AA19" s="155">
        <f t="shared" si="5"/>
        <v>-2.2727304795286587</v>
      </c>
      <c r="AB19" s="155">
        <f t="shared" si="6"/>
        <v>1.0078014034403617</v>
      </c>
      <c r="AC19" s="155">
        <f t="shared" si="7"/>
        <v>7.9006493346168674E-2</v>
      </c>
      <c r="AD19" s="155">
        <f t="shared" si="8"/>
        <v>-4.9209935066538311</v>
      </c>
      <c r="AE19" s="155">
        <f t="shared" si="9"/>
        <v>5.0790064933461689</v>
      </c>
      <c r="AF19" s="155">
        <f t="shared" si="10"/>
        <v>-0.96015657829981138</v>
      </c>
      <c r="AG19" s="155">
        <f t="shared" si="11"/>
        <v>1.1181695649921488</v>
      </c>
      <c r="AH19" s="155">
        <f t="shared" si="12"/>
        <v>-0.55496416954124139</v>
      </c>
      <c r="AI19" s="155">
        <f t="shared" si="13"/>
        <v>-5.5549641695412415</v>
      </c>
      <c r="AJ19" s="155">
        <f t="shared" si="14"/>
        <v>4.4450358304587585</v>
      </c>
      <c r="AK19" s="155">
        <f t="shared" si="15"/>
        <v>-2.2802042383779271</v>
      </c>
      <c r="AL19" s="155">
        <f t="shared" si="16"/>
        <v>1.1702758992954445</v>
      </c>
      <c r="AM19" s="155">
        <f t="shared" si="17"/>
        <v>-0.65277461590195029</v>
      </c>
      <c r="AN19" s="155">
        <f t="shared" si="18"/>
        <v>-5.6527746159019507</v>
      </c>
      <c r="AO19" s="155">
        <f t="shared" si="19"/>
        <v>4.3472253840980493</v>
      </c>
      <c r="AP19" s="155">
        <f t="shared" si="20"/>
        <v>-2.9221292418972946</v>
      </c>
      <c r="AQ19" s="155">
        <f t="shared" si="21"/>
        <v>1.616580010093394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5" customFormat="1" x14ac:dyDescent="0.25">
      <c r="A20" s="36" t="s">
        <v>18</v>
      </c>
      <c r="B20" s="49" t="s">
        <v>163</v>
      </c>
      <c r="C20" s="36" t="s">
        <v>155</v>
      </c>
      <c r="D20" s="40" t="s">
        <v>82</v>
      </c>
      <c r="E20" s="131">
        <v>447.33973999999995</v>
      </c>
      <c r="F20" s="131">
        <f>E20+G20+H20</f>
        <v>452.19999999999993</v>
      </c>
      <c r="G20" s="188">
        <v>4.05037</v>
      </c>
      <c r="H20" s="188">
        <v>0.80989</v>
      </c>
      <c r="I20" s="182">
        <f>G20+H20</f>
        <v>4.8602600000000002</v>
      </c>
      <c r="J20" s="38">
        <f>(1.6061/(1.6061-(I20/F20)))*(I20/F20)*1000000</f>
        <v>10820.442316007127</v>
      </c>
      <c r="K20" s="91">
        <v>447.19</v>
      </c>
      <c r="L20" s="89">
        <v>452.08</v>
      </c>
      <c r="M20" s="92">
        <v>4.0810000000000004</v>
      </c>
      <c r="N20" s="89">
        <v>0.80989999999999995</v>
      </c>
      <c r="O20" s="92">
        <v>4.8909000000000002</v>
      </c>
      <c r="P20" s="115">
        <v>10892.022000000001</v>
      </c>
      <c r="Q20" s="38">
        <f t="shared" si="25"/>
        <v>83.440675540289106</v>
      </c>
      <c r="R20" s="38">
        <f t="shared" si="26"/>
        <v>0.75622720887228523</v>
      </c>
      <c r="S20" s="38">
        <f t="shared" si="27"/>
        <v>16.55932445971089</v>
      </c>
      <c r="T20" s="38">
        <f t="shared" si="28"/>
        <v>1.2347355813696291E-3</v>
      </c>
      <c r="U20" s="38">
        <f t="shared" si="29"/>
        <v>0.63041894878051785</v>
      </c>
      <c r="V20" s="38">
        <f t="shared" si="30"/>
        <v>0.66152271693166076</v>
      </c>
      <c r="W20" s="172"/>
      <c r="X20" s="155">
        <f t="shared" si="2"/>
        <v>-0.63246453804414848</v>
      </c>
      <c r="Y20" s="155">
        <f t="shared" si="3"/>
        <v>-5.6324645380441485</v>
      </c>
      <c r="Z20" s="155">
        <f t="shared" si="4"/>
        <v>4.3675354619558515</v>
      </c>
      <c r="AA20" s="155">
        <f t="shared" si="5"/>
        <v>-2.2727304795286587</v>
      </c>
      <c r="AB20" s="155">
        <f t="shared" si="6"/>
        <v>1.0078014034403617</v>
      </c>
      <c r="AC20" s="155">
        <f t="shared" si="7"/>
        <v>7.9006493346168674E-2</v>
      </c>
      <c r="AD20" s="155">
        <f t="shared" si="8"/>
        <v>-4.9209935066538311</v>
      </c>
      <c r="AE20" s="155">
        <f t="shared" si="9"/>
        <v>5.0790064933461689</v>
      </c>
      <c r="AF20" s="155">
        <f t="shared" si="10"/>
        <v>-0.96015657829981138</v>
      </c>
      <c r="AG20" s="155">
        <f t="shared" si="11"/>
        <v>1.1181695649921488</v>
      </c>
      <c r="AH20" s="155">
        <f t="shared" si="12"/>
        <v>-0.55496416954124139</v>
      </c>
      <c r="AI20" s="155">
        <f t="shared" si="13"/>
        <v>-5.5549641695412415</v>
      </c>
      <c r="AJ20" s="155">
        <f t="shared" si="14"/>
        <v>4.4450358304587585</v>
      </c>
      <c r="AK20" s="155">
        <f t="shared" si="15"/>
        <v>-2.2802042383779271</v>
      </c>
      <c r="AL20" s="155">
        <f t="shared" si="16"/>
        <v>1.1702758992954445</v>
      </c>
      <c r="AM20" s="155">
        <f t="shared" si="17"/>
        <v>-0.65277461590195029</v>
      </c>
      <c r="AN20" s="155">
        <f t="shared" si="18"/>
        <v>-5.6527746159019507</v>
      </c>
      <c r="AO20" s="155">
        <f t="shared" si="19"/>
        <v>4.3472253840980493</v>
      </c>
      <c r="AP20" s="155">
        <f t="shared" si="20"/>
        <v>-2.9221292418972946</v>
      </c>
      <c r="AQ20" s="155">
        <f t="shared" si="21"/>
        <v>1.616580010093394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5" customFormat="1" x14ac:dyDescent="0.25">
      <c r="A21" s="36" t="s">
        <v>18</v>
      </c>
      <c r="B21" s="49" t="s">
        <v>163</v>
      </c>
      <c r="C21" s="36" t="s">
        <v>155</v>
      </c>
      <c r="D21" s="40" t="s">
        <v>83</v>
      </c>
      <c r="E21" s="131">
        <v>446.33960999999994</v>
      </c>
      <c r="F21" s="131">
        <f>E21+G21+H21</f>
        <v>451.19999999999993</v>
      </c>
      <c r="G21" s="188">
        <v>4.0506200000000003</v>
      </c>
      <c r="H21" s="188">
        <v>0.80976999999999999</v>
      </c>
      <c r="I21" s="182">
        <f>G21+H21</f>
        <v>4.8603900000000007</v>
      </c>
      <c r="J21" s="38">
        <f>(1.6061/(1.6061-(I21/F21)))*(I21/F21)*1000000</f>
        <v>10844.877743273861</v>
      </c>
      <c r="K21" s="89">
        <v>446.24</v>
      </c>
      <c r="L21" s="91">
        <v>451.13</v>
      </c>
      <c r="M21" s="92">
        <v>4.0841000000000003</v>
      </c>
      <c r="N21" s="92">
        <v>0.80779999999999996</v>
      </c>
      <c r="O21" s="92">
        <v>4.8918999999999997</v>
      </c>
      <c r="P21" s="115">
        <v>10917.361000000001</v>
      </c>
      <c r="Q21" s="38">
        <f t="shared" si="25"/>
        <v>83.486988695598868</v>
      </c>
      <c r="R21" s="38">
        <f t="shared" si="26"/>
        <v>0.82654013459667786</v>
      </c>
      <c r="S21" s="38">
        <f t="shared" si="27"/>
        <v>16.513011304401154</v>
      </c>
      <c r="T21" s="38">
        <f t="shared" si="28"/>
        <v>-0.24327895575287148</v>
      </c>
      <c r="U21" s="38">
        <f t="shared" si="29"/>
        <v>0.64830188523964205</v>
      </c>
      <c r="V21" s="38">
        <f t="shared" si="30"/>
        <v>0.6683639819830629</v>
      </c>
      <c r="W21" s="172"/>
      <c r="X21" s="155">
        <f t="shared" si="2"/>
        <v>-0.63246453804414848</v>
      </c>
      <c r="Y21" s="155">
        <f t="shared" si="3"/>
        <v>-5.6324645380441485</v>
      </c>
      <c r="Z21" s="155">
        <f t="shared" si="4"/>
        <v>4.3675354619558515</v>
      </c>
      <c r="AA21" s="155">
        <f t="shared" si="5"/>
        <v>-2.2727304795286587</v>
      </c>
      <c r="AB21" s="155">
        <f t="shared" si="6"/>
        <v>1.0078014034403617</v>
      </c>
      <c r="AC21" s="155">
        <f t="shared" si="7"/>
        <v>7.9006493346168674E-2</v>
      </c>
      <c r="AD21" s="155">
        <f t="shared" si="8"/>
        <v>-4.9209935066538311</v>
      </c>
      <c r="AE21" s="155">
        <f t="shared" si="9"/>
        <v>5.0790064933461689</v>
      </c>
      <c r="AF21" s="155">
        <f t="shared" si="10"/>
        <v>-0.96015657829981138</v>
      </c>
      <c r="AG21" s="155">
        <f t="shared" si="11"/>
        <v>1.1181695649921488</v>
      </c>
      <c r="AH21" s="155">
        <f t="shared" si="12"/>
        <v>-0.55496416954124139</v>
      </c>
      <c r="AI21" s="155">
        <f t="shared" si="13"/>
        <v>-5.5549641695412415</v>
      </c>
      <c r="AJ21" s="155">
        <f t="shared" si="14"/>
        <v>4.4450358304587585</v>
      </c>
      <c r="AK21" s="155">
        <f t="shared" si="15"/>
        <v>-2.2802042383779271</v>
      </c>
      <c r="AL21" s="155">
        <f t="shared" si="16"/>
        <v>1.1702758992954445</v>
      </c>
      <c r="AM21" s="155">
        <f t="shared" si="17"/>
        <v>-0.65277461590195029</v>
      </c>
      <c r="AN21" s="155">
        <f t="shared" si="18"/>
        <v>-5.6527746159019507</v>
      </c>
      <c r="AO21" s="155">
        <f t="shared" si="19"/>
        <v>4.3472253840980493</v>
      </c>
      <c r="AP21" s="155">
        <f t="shared" si="20"/>
        <v>-2.9221292418972946</v>
      </c>
      <c r="AQ21" s="155">
        <f t="shared" si="21"/>
        <v>1.616580010093394</v>
      </c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5" customFormat="1" x14ac:dyDescent="0.25">
      <c r="A22" s="36" t="s">
        <v>19</v>
      </c>
      <c r="B22" s="49" t="s">
        <v>97</v>
      </c>
      <c r="C22" s="36" t="s">
        <v>178</v>
      </c>
      <c r="D22" s="40" t="s">
        <v>81</v>
      </c>
      <c r="E22" s="131">
        <v>447.23968000000002</v>
      </c>
      <c r="F22" s="131">
        <f>E22+G22+H22</f>
        <v>452.1</v>
      </c>
      <c r="G22" s="188">
        <v>4.0506000000000002</v>
      </c>
      <c r="H22" s="188">
        <v>0.80972</v>
      </c>
      <c r="I22" s="182">
        <f>G22+H22</f>
        <v>4.8603199999999998</v>
      </c>
      <c r="J22" s="38">
        <f>(1.6061/(1.6061-(I22/F22)))*(I22/F22)*1000000</f>
        <v>10822.986326284112</v>
      </c>
      <c r="K22" s="88">
        <v>447.1</v>
      </c>
      <c r="L22" s="89">
        <v>451.9</v>
      </c>
      <c r="M22" s="92">
        <v>3.9830999999999999</v>
      </c>
      <c r="N22" s="92">
        <v>0.81179999999999997</v>
      </c>
      <c r="O22" s="92">
        <v>4.7949000000000002</v>
      </c>
      <c r="P22" s="96">
        <v>10681</v>
      </c>
      <c r="Q22" s="38">
        <f t="shared" si="25"/>
        <v>83.06951135581555</v>
      </c>
      <c r="R22" s="38">
        <f t="shared" si="26"/>
        <v>-1.6664197896607991</v>
      </c>
      <c r="S22" s="38">
        <f t="shared" si="27"/>
        <v>16.930488644184443</v>
      </c>
      <c r="T22" s="38">
        <f t="shared" si="28"/>
        <v>0.25687892110852772</v>
      </c>
      <c r="U22" s="38">
        <f t="shared" si="29"/>
        <v>-1.3460019093392945</v>
      </c>
      <c r="V22" s="38">
        <f t="shared" si="30"/>
        <v>-1.3118960146821175</v>
      </c>
      <c r="W22" s="172"/>
      <c r="X22" s="155">
        <f t="shared" si="2"/>
        <v>-0.63246453804414848</v>
      </c>
      <c r="Y22" s="155">
        <f t="shared" si="3"/>
        <v>-5.6324645380441485</v>
      </c>
      <c r="Z22" s="155">
        <f t="shared" si="4"/>
        <v>4.3675354619558515</v>
      </c>
      <c r="AA22" s="155">
        <f t="shared" si="5"/>
        <v>-2.2727304795286587</v>
      </c>
      <c r="AB22" s="155">
        <f t="shared" si="6"/>
        <v>1.0078014034403617</v>
      </c>
      <c r="AC22" s="155">
        <f t="shared" si="7"/>
        <v>7.9006493346168674E-2</v>
      </c>
      <c r="AD22" s="155">
        <f t="shared" si="8"/>
        <v>-4.9209935066538311</v>
      </c>
      <c r="AE22" s="155">
        <f t="shared" si="9"/>
        <v>5.0790064933461689</v>
      </c>
      <c r="AF22" s="155">
        <f t="shared" si="10"/>
        <v>-0.96015657829981138</v>
      </c>
      <c r="AG22" s="155">
        <f t="shared" si="11"/>
        <v>1.1181695649921488</v>
      </c>
      <c r="AH22" s="155">
        <f t="shared" si="12"/>
        <v>-0.55496416954124139</v>
      </c>
      <c r="AI22" s="155">
        <f t="shared" si="13"/>
        <v>-5.5549641695412415</v>
      </c>
      <c r="AJ22" s="155">
        <f t="shared" si="14"/>
        <v>4.4450358304587585</v>
      </c>
      <c r="AK22" s="155">
        <f t="shared" si="15"/>
        <v>-2.2802042383779271</v>
      </c>
      <c r="AL22" s="155">
        <f t="shared" si="16"/>
        <v>1.1702758992954445</v>
      </c>
      <c r="AM22" s="155">
        <f t="shared" si="17"/>
        <v>-0.65277461590195029</v>
      </c>
      <c r="AN22" s="155">
        <f t="shared" si="18"/>
        <v>-5.6527746159019507</v>
      </c>
      <c r="AO22" s="155">
        <f t="shared" si="19"/>
        <v>4.3472253840980493</v>
      </c>
      <c r="AP22" s="155">
        <f t="shared" si="20"/>
        <v>-2.9221292418972946</v>
      </c>
      <c r="AQ22" s="155">
        <f t="shared" si="21"/>
        <v>1.616580010093394</v>
      </c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5" customFormat="1" x14ac:dyDescent="0.25">
      <c r="A23" s="36" t="s">
        <v>19</v>
      </c>
      <c r="B23" s="49" t="s">
        <v>97</v>
      </c>
      <c r="C23" s="36" t="s">
        <v>178</v>
      </c>
      <c r="D23" s="40" t="s">
        <v>82</v>
      </c>
      <c r="E23" s="131">
        <v>446.93924999999996</v>
      </c>
      <c r="F23" s="131">
        <f t="shared" si="22"/>
        <v>451.79999999999995</v>
      </c>
      <c r="G23" s="188">
        <v>4.0507200000000001</v>
      </c>
      <c r="H23" s="188">
        <v>0.81003000000000003</v>
      </c>
      <c r="I23" s="182">
        <f t="shared" si="23"/>
        <v>4.8607500000000003</v>
      </c>
      <c r="J23" s="38">
        <f t="shared" si="24"/>
        <v>10831.185992615203</v>
      </c>
      <c r="K23" s="88">
        <v>446.8</v>
      </c>
      <c r="L23" s="88">
        <v>451.6</v>
      </c>
      <c r="M23" s="92">
        <v>4.0229999999999997</v>
      </c>
      <c r="N23" s="92">
        <v>0.81140000000000001</v>
      </c>
      <c r="O23" s="92">
        <v>4.8343999999999996</v>
      </c>
      <c r="P23" s="89">
        <v>10777</v>
      </c>
      <c r="Q23" s="38">
        <f t="shared" si="25"/>
        <v>83.216117822273702</v>
      </c>
      <c r="R23" s="38">
        <f t="shared" si="26"/>
        <v>-0.68432278706008831</v>
      </c>
      <c r="S23" s="38">
        <f t="shared" si="27"/>
        <v>16.783882177726298</v>
      </c>
      <c r="T23" s="38">
        <f t="shared" si="28"/>
        <v>0.16912953841215539</v>
      </c>
      <c r="U23" s="38">
        <f t="shared" si="29"/>
        <v>-0.54209741295069191</v>
      </c>
      <c r="V23" s="38">
        <f t="shared" si="30"/>
        <v>-0.50027755642038951</v>
      </c>
      <c r="W23" s="172"/>
      <c r="X23" s="155">
        <f t="shared" si="2"/>
        <v>-0.63246453804414848</v>
      </c>
      <c r="Y23" s="155">
        <f t="shared" si="3"/>
        <v>-5.6324645380441485</v>
      </c>
      <c r="Z23" s="155">
        <f t="shared" si="4"/>
        <v>4.3675354619558515</v>
      </c>
      <c r="AA23" s="155">
        <f t="shared" si="5"/>
        <v>-2.2727304795286587</v>
      </c>
      <c r="AB23" s="155">
        <f t="shared" si="6"/>
        <v>1.0078014034403617</v>
      </c>
      <c r="AC23" s="155">
        <f t="shared" si="7"/>
        <v>7.9006493346168674E-2</v>
      </c>
      <c r="AD23" s="155">
        <f t="shared" si="8"/>
        <v>-4.9209935066538311</v>
      </c>
      <c r="AE23" s="155">
        <f t="shared" si="9"/>
        <v>5.0790064933461689</v>
      </c>
      <c r="AF23" s="155">
        <f t="shared" si="10"/>
        <v>-0.96015657829981138</v>
      </c>
      <c r="AG23" s="155">
        <f t="shared" si="11"/>
        <v>1.1181695649921488</v>
      </c>
      <c r="AH23" s="155">
        <f t="shared" si="12"/>
        <v>-0.55496416954124139</v>
      </c>
      <c r="AI23" s="155">
        <f t="shared" si="13"/>
        <v>-5.5549641695412415</v>
      </c>
      <c r="AJ23" s="155">
        <f t="shared" si="14"/>
        <v>4.4450358304587585</v>
      </c>
      <c r="AK23" s="155">
        <f t="shared" si="15"/>
        <v>-2.2802042383779271</v>
      </c>
      <c r="AL23" s="155">
        <f t="shared" si="16"/>
        <v>1.1702758992954445</v>
      </c>
      <c r="AM23" s="155">
        <f t="shared" si="17"/>
        <v>-0.65277461590195029</v>
      </c>
      <c r="AN23" s="155">
        <f t="shared" si="18"/>
        <v>-5.6527746159019507</v>
      </c>
      <c r="AO23" s="155">
        <f t="shared" si="19"/>
        <v>4.3472253840980493</v>
      </c>
      <c r="AP23" s="155">
        <f t="shared" si="20"/>
        <v>-2.9221292418972946</v>
      </c>
      <c r="AQ23" s="155">
        <f t="shared" si="21"/>
        <v>1.616580010093394</v>
      </c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5" customFormat="1" x14ac:dyDescent="0.25">
      <c r="A24" s="36" t="s">
        <v>19</v>
      </c>
      <c r="B24" s="49" t="s">
        <v>97</v>
      </c>
      <c r="C24" s="36" t="s">
        <v>178</v>
      </c>
      <c r="D24" s="40" t="s">
        <v>83</v>
      </c>
      <c r="E24" s="131">
        <v>446.83933000000002</v>
      </c>
      <c r="F24" s="131">
        <f t="shared" si="22"/>
        <v>451.70000000000005</v>
      </c>
      <c r="G24" s="188">
        <v>4.0503600000000004</v>
      </c>
      <c r="H24" s="188">
        <v>0.81030999999999997</v>
      </c>
      <c r="I24" s="182">
        <f t="shared" si="23"/>
        <v>4.8606700000000007</v>
      </c>
      <c r="J24" s="38">
        <f t="shared" si="24"/>
        <v>10833.420532498156</v>
      </c>
      <c r="K24" s="88">
        <v>446.7</v>
      </c>
      <c r="L24" s="88">
        <v>451.5</v>
      </c>
      <c r="M24" s="92">
        <v>4.0288000000000004</v>
      </c>
      <c r="N24" s="92">
        <v>0.81059999999999999</v>
      </c>
      <c r="O24" s="92">
        <v>4.8394000000000004</v>
      </c>
      <c r="P24" s="89">
        <v>10791</v>
      </c>
      <c r="Q24" s="38">
        <f t="shared" si="25"/>
        <v>83.249989668140671</v>
      </c>
      <c r="R24" s="38">
        <f t="shared" si="26"/>
        <v>-0.53229836360224825</v>
      </c>
      <c r="S24" s="38">
        <f t="shared" si="27"/>
        <v>16.750010331859318</v>
      </c>
      <c r="T24" s="38">
        <f t="shared" si="28"/>
        <v>3.5788772198296022E-2</v>
      </c>
      <c r="U24" s="38">
        <f t="shared" si="29"/>
        <v>-0.4375939942435989</v>
      </c>
      <c r="V24" s="38">
        <f t="shared" si="30"/>
        <v>-0.39157099432171449</v>
      </c>
      <c r="W24" s="172"/>
      <c r="X24" s="155">
        <f t="shared" si="2"/>
        <v>-0.63246453804414848</v>
      </c>
      <c r="Y24" s="155">
        <f t="shared" si="3"/>
        <v>-5.6324645380441485</v>
      </c>
      <c r="Z24" s="155">
        <f t="shared" si="4"/>
        <v>4.3675354619558515</v>
      </c>
      <c r="AA24" s="155">
        <f t="shared" si="5"/>
        <v>-2.2727304795286587</v>
      </c>
      <c r="AB24" s="155">
        <f t="shared" si="6"/>
        <v>1.0078014034403617</v>
      </c>
      <c r="AC24" s="155">
        <f t="shared" si="7"/>
        <v>7.9006493346168674E-2</v>
      </c>
      <c r="AD24" s="155">
        <f t="shared" si="8"/>
        <v>-4.9209935066538311</v>
      </c>
      <c r="AE24" s="155">
        <f t="shared" si="9"/>
        <v>5.0790064933461689</v>
      </c>
      <c r="AF24" s="155">
        <f t="shared" si="10"/>
        <v>-0.96015657829981138</v>
      </c>
      <c r="AG24" s="155">
        <f t="shared" si="11"/>
        <v>1.1181695649921488</v>
      </c>
      <c r="AH24" s="155">
        <f t="shared" si="12"/>
        <v>-0.55496416954124139</v>
      </c>
      <c r="AI24" s="155">
        <f t="shared" si="13"/>
        <v>-5.5549641695412415</v>
      </c>
      <c r="AJ24" s="155">
        <f t="shared" si="14"/>
        <v>4.4450358304587585</v>
      </c>
      <c r="AK24" s="155">
        <f t="shared" si="15"/>
        <v>-2.2802042383779271</v>
      </c>
      <c r="AL24" s="155">
        <f t="shared" si="16"/>
        <v>1.1702758992954445</v>
      </c>
      <c r="AM24" s="155">
        <f t="shared" si="17"/>
        <v>-0.65277461590195029</v>
      </c>
      <c r="AN24" s="155">
        <f t="shared" si="18"/>
        <v>-5.6527746159019507</v>
      </c>
      <c r="AO24" s="155">
        <f t="shared" si="19"/>
        <v>4.3472253840980493</v>
      </c>
      <c r="AP24" s="155">
        <f t="shared" si="20"/>
        <v>-2.9221292418972946</v>
      </c>
      <c r="AQ24" s="155">
        <f t="shared" si="21"/>
        <v>1.616580010093394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5" customFormat="1" x14ac:dyDescent="0.25">
      <c r="A25" s="36" t="s">
        <v>20</v>
      </c>
      <c r="B25" s="49" t="s">
        <v>98</v>
      </c>
      <c r="C25" s="36" t="s">
        <v>43</v>
      </c>
      <c r="D25" s="40" t="s">
        <v>81</v>
      </c>
      <c r="E25" s="131">
        <v>447.03946999999999</v>
      </c>
      <c r="F25" s="131">
        <f t="shared" si="22"/>
        <v>451.90000000000003</v>
      </c>
      <c r="G25" s="188">
        <v>4.0502700000000003</v>
      </c>
      <c r="H25" s="188">
        <v>0.81025999999999998</v>
      </c>
      <c r="I25" s="182">
        <f t="shared" si="23"/>
        <v>4.8605300000000007</v>
      </c>
      <c r="J25" s="38">
        <f t="shared" si="24"/>
        <v>10828.279602216042</v>
      </c>
      <c r="K25" s="88">
        <v>450.9</v>
      </c>
      <c r="L25" s="88">
        <v>451.7</v>
      </c>
      <c r="M25" s="92">
        <v>3.9910999999999999</v>
      </c>
      <c r="N25" s="92">
        <v>0.81410000000000005</v>
      </c>
      <c r="O25" s="92">
        <v>4.8052000000000001</v>
      </c>
      <c r="P25" s="89">
        <v>10709</v>
      </c>
      <c r="Q25" s="38">
        <f t="shared" si="25"/>
        <v>83.057937234662447</v>
      </c>
      <c r="R25" s="38">
        <f t="shared" si="26"/>
        <v>-1.460890261636888</v>
      </c>
      <c r="S25" s="38">
        <f t="shared" si="27"/>
        <v>16.94206276533755</v>
      </c>
      <c r="T25" s="38">
        <f t="shared" si="28"/>
        <v>0.47392195097870626</v>
      </c>
      <c r="U25" s="38">
        <f t="shared" si="29"/>
        <v>-1.1383532248540909</v>
      </c>
      <c r="V25" s="38">
        <f t="shared" si="30"/>
        <v>-1.1015563561143262</v>
      </c>
      <c r="W25" s="172"/>
      <c r="X25" s="155">
        <f t="shared" si="2"/>
        <v>-0.63246453804414848</v>
      </c>
      <c r="Y25" s="155">
        <f t="shared" si="3"/>
        <v>-5.6324645380441485</v>
      </c>
      <c r="Z25" s="155">
        <f t="shared" si="4"/>
        <v>4.3675354619558515</v>
      </c>
      <c r="AA25" s="155">
        <f t="shared" si="5"/>
        <v>-2.2727304795286587</v>
      </c>
      <c r="AB25" s="155">
        <f t="shared" si="6"/>
        <v>1.0078014034403617</v>
      </c>
      <c r="AC25" s="155">
        <f t="shared" si="7"/>
        <v>7.9006493346168674E-2</v>
      </c>
      <c r="AD25" s="155">
        <f t="shared" si="8"/>
        <v>-4.9209935066538311</v>
      </c>
      <c r="AE25" s="155">
        <f t="shared" si="9"/>
        <v>5.0790064933461689</v>
      </c>
      <c r="AF25" s="155">
        <f t="shared" si="10"/>
        <v>-0.96015657829981138</v>
      </c>
      <c r="AG25" s="155">
        <f t="shared" si="11"/>
        <v>1.1181695649921488</v>
      </c>
      <c r="AH25" s="155">
        <f t="shared" si="12"/>
        <v>-0.55496416954124139</v>
      </c>
      <c r="AI25" s="155">
        <f t="shared" si="13"/>
        <v>-5.5549641695412415</v>
      </c>
      <c r="AJ25" s="155">
        <f t="shared" si="14"/>
        <v>4.4450358304587585</v>
      </c>
      <c r="AK25" s="155">
        <f t="shared" si="15"/>
        <v>-2.2802042383779271</v>
      </c>
      <c r="AL25" s="155">
        <f t="shared" si="16"/>
        <v>1.1702758992954445</v>
      </c>
      <c r="AM25" s="155">
        <f t="shared" si="17"/>
        <v>-0.65277461590195029</v>
      </c>
      <c r="AN25" s="155">
        <f t="shared" si="18"/>
        <v>-5.6527746159019507</v>
      </c>
      <c r="AO25" s="155">
        <f t="shared" si="19"/>
        <v>4.3472253840980493</v>
      </c>
      <c r="AP25" s="155">
        <f t="shared" si="20"/>
        <v>-2.9221292418972946</v>
      </c>
      <c r="AQ25" s="155">
        <f t="shared" si="21"/>
        <v>1.616580010093394</v>
      </c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5" customFormat="1" x14ac:dyDescent="0.25">
      <c r="A26" s="36" t="s">
        <v>20</v>
      </c>
      <c r="B26" s="49" t="s">
        <v>98</v>
      </c>
      <c r="C26" s="36" t="s">
        <v>43</v>
      </c>
      <c r="D26" s="40" t="s">
        <v>82</v>
      </c>
      <c r="E26" s="131">
        <v>446.83978000000002</v>
      </c>
      <c r="F26" s="131">
        <f t="shared" si="22"/>
        <v>451.70000000000005</v>
      </c>
      <c r="G26" s="188">
        <v>4.0503799999999996</v>
      </c>
      <c r="H26" s="188">
        <v>0.80984</v>
      </c>
      <c r="I26" s="182">
        <f t="shared" si="23"/>
        <v>4.86022</v>
      </c>
      <c r="J26" s="38">
        <f t="shared" si="24"/>
        <v>10832.410811790452</v>
      </c>
      <c r="K26" s="88">
        <v>450.6</v>
      </c>
      <c r="L26" s="89">
        <v>451.4</v>
      </c>
      <c r="M26" s="92">
        <v>4.0010000000000003</v>
      </c>
      <c r="N26" s="92">
        <v>0.81310000000000004</v>
      </c>
      <c r="O26" s="92">
        <v>4.8140999999999998</v>
      </c>
      <c r="P26" s="89">
        <v>10736</v>
      </c>
      <c r="Q26" s="38">
        <f t="shared" si="25"/>
        <v>83.11003095074885</v>
      </c>
      <c r="R26" s="38">
        <f t="shared" si="26"/>
        <v>-1.219144870357826</v>
      </c>
      <c r="S26" s="38">
        <f t="shared" si="27"/>
        <v>16.88996904925116</v>
      </c>
      <c r="T26" s="38">
        <f t="shared" si="28"/>
        <v>0.4025486515855034</v>
      </c>
      <c r="U26" s="38">
        <f t="shared" si="29"/>
        <v>-0.94892823781639846</v>
      </c>
      <c r="V26" s="38">
        <f t="shared" si="30"/>
        <v>-0.89002174553345881</v>
      </c>
      <c r="W26" s="172"/>
      <c r="X26" s="155">
        <f t="shared" si="2"/>
        <v>-0.63246453804414848</v>
      </c>
      <c r="Y26" s="155">
        <f t="shared" si="3"/>
        <v>-5.6324645380441485</v>
      </c>
      <c r="Z26" s="155">
        <f t="shared" si="4"/>
        <v>4.3675354619558515</v>
      </c>
      <c r="AA26" s="155">
        <f t="shared" si="5"/>
        <v>-2.2727304795286587</v>
      </c>
      <c r="AB26" s="155">
        <f t="shared" si="6"/>
        <v>1.0078014034403617</v>
      </c>
      <c r="AC26" s="155">
        <f t="shared" si="7"/>
        <v>7.9006493346168674E-2</v>
      </c>
      <c r="AD26" s="155">
        <f t="shared" si="8"/>
        <v>-4.9209935066538311</v>
      </c>
      <c r="AE26" s="155">
        <f t="shared" si="9"/>
        <v>5.0790064933461689</v>
      </c>
      <c r="AF26" s="155">
        <f t="shared" si="10"/>
        <v>-0.96015657829981138</v>
      </c>
      <c r="AG26" s="155">
        <f t="shared" si="11"/>
        <v>1.1181695649921488</v>
      </c>
      <c r="AH26" s="155">
        <f t="shared" si="12"/>
        <v>-0.55496416954124139</v>
      </c>
      <c r="AI26" s="155">
        <f t="shared" si="13"/>
        <v>-5.5549641695412415</v>
      </c>
      <c r="AJ26" s="155">
        <f t="shared" si="14"/>
        <v>4.4450358304587585</v>
      </c>
      <c r="AK26" s="155">
        <f t="shared" si="15"/>
        <v>-2.2802042383779271</v>
      </c>
      <c r="AL26" s="155">
        <f t="shared" si="16"/>
        <v>1.1702758992954445</v>
      </c>
      <c r="AM26" s="155">
        <f t="shared" si="17"/>
        <v>-0.65277461590195029</v>
      </c>
      <c r="AN26" s="155">
        <f t="shared" si="18"/>
        <v>-5.6527746159019507</v>
      </c>
      <c r="AO26" s="155">
        <f t="shared" si="19"/>
        <v>4.3472253840980493</v>
      </c>
      <c r="AP26" s="155">
        <f t="shared" si="20"/>
        <v>-2.9221292418972946</v>
      </c>
      <c r="AQ26" s="155">
        <f t="shared" si="21"/>
        <v>1.616580010093394</v>
      </c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5" customFormat="1" x14ac:dyDescent="0.25">
      <c r="A27" s="36" t="s">
        <v>20</v>
      </c>
      <c r="B27" s="49" t="s">
        <v>98</v>
      </c>
      <c r="C27" s="36" t="s">
        <v>43</v>
      </c>
      <c r="D27" s="40" t="s">
        <v>83</v>
      </c>
      <c r="E27" s="131">
        <v>446.53914999999995</v>
      </c>
      <c r="F27" s="131">
        <f t="shared" si="22"/>
        <v>451.4</v>
      </c>
      <c r="G27" s="188">
        <v>4.0505599999999999</v>
      </c>
      <c r="H27" s="188">
        <v>0.81028999999999995</v>
      </c>
      <c r="I27" s="182">
        <f t="shared" si="23"/>
        <v>4.8608500000000001</v>
      </c>
      <c r="J27" s="38">
        <f t="shared" si="24"/>
        <v>10841.073170834668</v>
      </c>
      <c r="K27" s="88">
        <v>450.3</v>
      </c>
      <c r="L27" s="88">
        <v>451.1</v>
      </c>
      <c r="M27" s="92">
        <v>3.9782000000000002</v>
      </c>
      <c r="N27" s="92">
        <v>0.81220000000000003</v>
      </c>
      <c r="O27" s="92">
        <v>4.7904</v>
      </c>
      <c r="P27" s="89">
        <v>10690</v>
      </c>
      <c r="Q27" s="38">
        <f t="shared" si="25"/>
        <v>83.045257181028731</v>
      </c>
      <c r="R27" s="38">
        <f t="shared" si="26"/>
        <v>-1.7864196555537941</v>
      </c>
      <c r="S27" s="38">
        <f t="shared" si="27"/>
        <v>16.954742818971276</v>
      </c>
      <c r="T27" s="38">
        <f t="shared" si="28"/>
        <v>0.23571807624431729</v>
      </c>
      <c r="U27" s="38">
        <f t="shared" si="29"/>
        <v>-1.4493349928510471</v>
      </c>
      <c r="V27" s="38">
        <f t="shared" si="30"/>
        <v>-1.393525977124616</v>
      </c>
      <c r="W27" s="172"/>
      <c r="X27" s="155">
        <f t="shared" si="2"/>
        <v>-0.63246453804414848</v>
      </c>
      <c r="Y27" s="155">
        <f t="shared" si="3"/>
        <v>-5.6324645380441485</v>
      </c>
      <c r="Z27" s="155">
        <f t="shared" si="4"/>
        <v>4.3675354619558515</v>
      </c>
      <c r="AA27" s="155">
        <f t="shared" si="5"/>
        <v>-2.2727304795286587</v>
      </c>
      <c r="AB27" s="155">
        <f t="shared" si="6"/>
        <v>1.0078014034403617</v>
      </c>
      <c r="AC27" s="155">
        <f t="shared" si="7"/>
        <v>7.9006493346168674E-2</v>
      </c>
      <c r="AD27" s="155">
        <f t="shared" si="8"/>
        <v>-4.9209935066538311</v>
      </c>
      <c r="AE27" s="155">
        <f t="shared" si="9"/>
        <v>5.0790064933461689</v>
      </c>
      <c r="AF27" s="155">
        <f t="shared" si="10"/>
        <v>-0.96015657829981138</v>
      </c>
      <c r="AG27" s="155">
        <f t="shared" si="11"/>
        <v>1.1181695649921488</v>
      </c>
      <c r="AH27" s="155">
        <f t="shared" si="12"/>
        <v>-0.55496416954124139</v>
      </c>
      <c r="AI27" s="155">
        <f t="shared" si="13"/>
        <v>-5.5549641695412415</v>
      </c>
      <c r="AJ27" s="155">
        <f t="shared" si="14"/>
        <v>4.4450358304587585</v>
      </c>
      <c r="AK27" s="155">
        <f t="shared" si="15"/>
        <v>-2.2802042383779271</v>
      </c>
      <c r="AL27" s="155">
        <f t="shared" si="16"/>
        <v>1.1702758992954445</v>
      </c>
      <c r="AM27" s="155">
        <f t="shared" si="17"/>
        <v>-0.65277461590195029</v>
      </c>
      <c r="AN27" s="155">
        <f t="shared" si="18"/>
        <v>-5.6527746159019507</v>
      </c>
      <c r="AO27" s="155">
        <f t="shared" si="19"/>
        <v>4.3472253840980493</v>
      </c>
      <c r="AP27" s="155">
        <f t="shared" si="20"/>
        <v>-2.9221292418972946</v>
      </c>
      <c r="AQ27" s="155">
        <f t="shared" si="21"/>
        <v>1.616580010093394</v>
      </c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5" customFormat="1" x14ac:dyDescent="0.25">
      <c r="A28" s="36" t="s">
        <v>21</v>
      </c>
      <c r="B28" s="49" t="s">
        <v>99</v>
      </c>
      <c r="C28" s="194" t="s">
        <v>183</v>
      </c>
      <c r="D28" s="40" t="s">
        <v>81</v>
      </c>
      <c r="E28" s="131">
        <v>446.84015999999997</v>
      </c>
      <c r="F28" s="131">
        <f t="shared" si="22"/>
        <v>451.69999999999993</v>
      </c>
      <c r="G28" s="188">
        <v>4.0503499999999999</v>
      </c>
      <c r="H28" s="188">
        <v>0.80949000000000004</v>
      </c>
      <c r="I28" s="182">
        <f t="shared" si="23"/>
        <v>4.8598400000000002</v>
      </c>
      <c r="J28" s="38">
        <f t="shared" si="24"/>
        <v>10831.558159730474</v>
      </c>
      <c r="K28" s="89"/>
      <c r="L28" s="88">
        <v>451.4</v>
      </c>
      <c r="M28" s="92">
        <v>4.0616000000000003</v>
      </c>
      <c r="N28" s="92">
        <v>0.7863</v>
      </c>
      <c r="O28" s="92">
        <v>4.8479000000000001</v>
      </c>
      <c r="P28" s="89">
        <v>10812</v>
      </c>
      <c r="Q28" s="38">
        <f t="shared" si="25"/>
        <v>83.780606035603043</v>
      </c>
      <c r="R28" s="38">
        <f t="shared" si="26"/>
        <v>0.27775377436518883</v>
      </c>
      <c r="S28" s="38">
        <f t="shared" si="27"/>
        <v>16.219393964396957</v>
      </c>
      <c r="T28" s="38">
        <f t="shared" si="28"/>
        <v>-2.8647667049623888</v>
      </c>
      <c r="U28" s="38">
        <f t="shared" si="29"/>
        <v>-0.24568710080990447</v>
      </c>
      <c r="V28" s="38">
        <f t="shared" si="30"/>
        <v>-0.1805664470619455</v>
      </c>
      <c r="W28" s="172"/>
      <c r="X28" s="155">
        <f t="shared" si="2"/>
        <v>-0.63246453804414848</v>
      </c>
      <c r="Y28" s="155">
        <f t="shared" si="3"/>
        <v>-5.6324645380441485</v>
      </c>
      <c r="Z28" s="155">
        <f t="shared" si="4"/>
        <v>4.3675354619558515</v>
      </c>
      <c r="AA28" s="155">
        <f t="shared" si="5"/>
        <v>-2.2727304795286587</v>
      </c>
      <c r="AB28" s="155">
        <f t="shared" si="6"/>
        <v>1.0078014034403617</v>
      </c>
      <c r="AC28" s="155">
        <f t="shared" si="7"/>
        <v>7.9006493346168674E-2</v>
      </c>
      <c r="AD28" s="155">
        <f t="shared" si="8"/>
        <v>-4.9209935066538311</v>
      </c>
      <c r="AE28" s="155">
        <f t="shared" si="9"/>
        <v>5.0790064933461689</v>
      </c>
      <c r="AF28" s="155">
        <f t="shared" si="10"/>
        <v>-0.96015657829981138</v>
      </c>
      <c r="AG28" s="155">
        <f t="shared" si="11"/>
        <v>1.1181695649921488</v>
      </c>
      <c r="AH28" s="155">
        <f t="shared" si="12"/>
        <v>-0.55496416954124139</v>
      </c>
      <c r="AI28" s="155">
        <f t="shared" si="13"/>
        <v>-5.5549641695412415</v>
      </c>
      <c r="AJ28" s="155">
        <f t="shared" si="14"/>
        <v>4.4450358304587585</v>
      </c>
      <c r="AK28" s="155">
        <f t="shared" si="15"/>
        <v>-2.2802042383779271</v>
      </c>
      <c r="AL28" s="155">
        <f t="shared" si="16"/>
        <v>1.1702758992954445</v>
      </c>
      <c r="AM28" s="155">
        <f t="shared" si="17"/>
        <v>-0.65277461590195029</v>
      </c>
      <c r="AN28" s="155">
        <f t="shared" si="18"/>
        <v>-5.6527746159019507</v>
      </c>
      <c r="AO28" s="155">
        <f t="shared" si="19"/>
        <v>4.3472253840980493</v>
      </c>
      <c r="AP28" s="155">
        <f t="shared" si="20"/>
        <v>-2.9221292418972946</v>
      </c>
      <c r="AQ28" s="155">
        <f t="shared" si="21"/>
        <v>1.616580010093394</v>
      </c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5" customFormat="1" x14ac:dyDescent="0.25">
      <c r="A29" s="36" t="s">
        <v>21</v>
      </c>
      <c r="B29" s="49" t="s">
        <v>99</v>
      </c>
      <c r="C29" s="194" t="s">
        <v>118</v>
      </c>
      <c r="D29" s="40" t="s">
        <v>82</v>
      </c>
      <c r="E29" s="131">
        <v>446.43966999999998</v>
      </c>
      <c r="F29" s="131">
        <f t="shared" si="22"/>
        <v>451.3</v>
      </c>
      <c r="G29" s="188">
        <v>4.0504300000000004</v>
      </c>
      <c r="H29" s="188">
        <v>0.80989999999999995</v>
      </c>
      <c r="I29" s="182">
        <f t="shared" si="23"/>
        <v>4.8603300000000003</v>
      </c>
      <c r="J29" s="38">
        <f t="shared" si="24"/>
        <v>10842.323739820098</v>
      </c>
      <c r="K29" s="89"/>
      <c r="L29" s="88">
        <v>451.1</v>
      </c>
      <c r="M29" s="92">
        <v>4.0540000000000003</v>
      </c>
      <c r="N29" s="92">
        <v>0.81289999999999996</v>
      </c>
      <c r="O29" s="92">
        <v>4.8669000000000002</v>
      </c>
      <c r="P29" s="89">
        <v>10862</v>
      </c>
      <c r="Q29" s="38">
        <f t="shared" si="25"/>
        <v>83.29737615319813</v>
      </c>
      <c r="R29" s="38">
        <f t="shared" si="26"/>
        <v>8.8138790202518025E-2</v>
      </c>
      <c r="S29" s="38">
        <f t="shared" si="27"/>
        <v>16.702623846801863</v>
      </c>
      <c r="T29" s="38">
        <f t="shared" si="28"/>
        <v>0.37041610075317977</v>
      </c>
      <c r="U29" s="38">
        <f t="shared" si="29"/>
        <v>0.13517600656745457</v>
      </c>
      <c r="V29" s="38">
        <f t="shared" si="30"/>
        <v>0.18147641273279627</v>
      </c>
      <c r="W29" s="172"/>
      <c r="X29" s="155">
        <f t="shared" si="2"/>
        <v>-0.63246453804414848</v>
      </c>
      <c r="Y29" s="155">
        <f t="shared" si="3"/>
        <v>-5.6324645380441485</v>
      </c>
      <c r="Z29" s="155">
        <f t="shared" si="4"/>
        <v>4.3675354619558515</v>
      </c>
      <c r="AA29" s="155">
        <f t="shared" si="5"/>
        <v>-2.2727304795286587</v>
      </c>
      <c r="AB29" s="155">
        <f t="shared" si="6"/>
        <v>1.0078014034403617</v>
      </c>
      <c r="AC29" s="155">
        <f t="shared" si="7"/>
        <v>7.9006493346168674E-2</v>
      </c>
      <c r="AD29" s="155">
        <f t="shared" si="8"/>
        <v>-4.9209935066538311</v>
      </c>
      <c r="AE29" s="155">
        <f t="shared" si="9"/>
        <v>5.0790064933461689</v>
      </c>
      <c r="AF29" s="155">
        <f t="shared" si="10"/>
        <v>-0.96015657829981138</v>
      </c>
      <c r="AG29" s="155">
        <f t="shared" si="11"/>
        <v>1.1181695649921488</v>
      </c>
      <c r="AH29" s="155">
        <f t="shared" si="12"/>
        <v>-0.55496416954124139</v>
      </c>
      <c r="AI29" s="155">
        <f t="shared" si="13"/>
        <v>-5.5549641695412415</v>
      </c>
      <c r="AJ29" s="155">
        <f t="shared" si="14"/>
        <v>4.4450358304587585</v>
      </c>
      <c r="AK29" s="155">
        <f t="shared" si="15"/>
        <v>-2.2802042383779271</v>
      </c>
      <c r="AL29" s="155">
        <f t="shared" si="16"/>
        <v>1.1702758992954445</v>
      </c>
      <c r="AM29" s="155">
        <f t="shared" si="17"/>
        <v>-0.65277461590195029</v>
      </c>
      <c r="AN29" s="155">
        <f t="shared" si="18"/>
        <v>-5.6527746159019507</v>
      </c>
      <c r="AO29" s="155">
        <f t="shared" si="19"/>
        <v>4.3472253840980493</v>
      </c>
      <c r="AP29" s="155">
        <f t="shared" si="20"/>
        <v>-2.9221292418972946</v>
      </c>
      <c r="AQ29" s="155">
        <f t="shared" si="21"/>
        <v>1.616580010093394</v>
      </c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5" customFormat="1" x14ac:dyDescent="0.25">
      <c r="A30" s="36" t="s">
        <v>21</v>
      </c>
      <c r="B30" s="49" t="s">
        <v>99</v>
      </c>
      <c r="C30" s="5" t="s">
        <v>179</v>
      </c>
      <c r="D30" s="40" t="s">
        <v>83</v>
      </c>
      <c r="E30" s="131">
        <v>446.63956000000002</v>
      </c>
      <c r="F30" s="131">
        <f t="shared" si="22"/>
        <v>451.5</v>
      </c>
      <c r="G30" s="188">
        <v>4.0505300000000002</v>
      </c>
      <c r="H30" s="188">
        <v>0.80991000000000002</v>
      </c>
      <c r="I30" s="182">
        <f t="shared" si="23"/>
        <v>4.8604400000000005</v>
      </c>
      <c r="J30" s="38">
        <f t="shared" si="24"/>
        <v>10837.735462107536</v>
      </c>
      <c r="K30" s="89"/>
      <c r="L30" s="88">
        <v>451.1</v>
      </c>
      <c r="M30" s="92">
        <v>4.0778999999999996</v>
      </c>
      <c r="N30" s="92">
        <v>0.81159999999999999</v>
      </c>
      <c r="O30" s="92">
        <v>4.8895</v>
      </c>
      <c r="P30" s="89">
        <v>10913</v>
      </c>
      <c r="Q30" s="38">
        <f t="shared" si="25"/>
        <v>83.401165763370471</v>
      </c>
      <c r="R30" s="38">
        <f t="shared" si="26"/>
        <v>0.67571404235987509</v>
      </c>
      <c r="S30" s="38">
        <f t="shared" si="27"/>
        <v>16.598834236629511</v>
      </c>
      <c r="T30" s="38">
        <f t="shared" si="28"/>
        <v>0.20866516032645221</v>
      </c>
      <c r="U30" s="38">
        <f t="shared" si="29"/>
        <v>0.59788825703021564</v>
      </c>
      <c r="V30" s="38">
        <f t="shared" si="30"/>
        <v>0.69446738348260328</v>
      </c>
      <c r="W30" s="172"/>
      <c r="X30" s="155">
        <f t="shared" si="2"/>
        <v>-0.63246453804414848</v>
      </c>
      <c r="Y30" s="155">
        <f t="shared" si="3"/>
        <v>-5.6324645380441485</v>
      </c>
      <c r="Z30" s="155">
        <f t="shared" si="4"/>
        <v>4.3675354619558515</v>
      </c>
      <c r="AA30" s="155">
        <f t="shared" si="5"/>
        <v>-2.2727304795286587</v>
      </c>
      <c r="AB30" s="155">
        <f t="shared" si="6"/>
        <v>1.0078014034403617</v>
      </c>
      <c r="AC30" s="155">
        <f t="shared" si="7"/>
        <v>7.9006493346168674E-2</v>
      </c>
      <c r="AD30" s="155">
        <f t="shared" si="8"/>
        <v>-4.9209935066538311</v>
      </c>
      <c r="AE30" s="155">
        <f t="shared" si="9"/>
        <v>5.0790064933461689</v>
      </c>
      <c r="AF30" s="155">
        <f t="shared" si="10"/>
        <v>-0.96015657829981138</v>
      </c>
      <c r="AG30" s="155">
        <f t="shared" si="11"/>
        <v>1.1181695649921488</v>
      </c>
      <c r="AH30" s="155">
        <f t="shared" si="12"/>
        <v>-0.55496416954124139</v>
      </c>
      <c r="AI30" s="155">
        <f t="shared" si="13"/>
        <v>-5.5549641695412415</v>
      </c>
      <c r="AJ30" s="155">
        <f t="shared" si="14"/>
        <v>4.4450358304587585</v>
      </c>
      <c r="AK30" s="155">
        <f t="shared" si="15"/>
        <v>-2.2802042383779271</v>
      </c>
      <c r="AL30" s="155">
        <f t="shared" si="16"/>
        <v>1.1702758992954445</v>
      </c>
      <c r="AM30" s="155">
        <f t="shared" si="17"/>
        <v>-0.65277461590195029</v>
      </c>
      <c r="AN30" s="155">
        <f t="shared" si="18"/>
        <v>-5.6527746159019507</v>
      </c>
      <c r="AO30" s="155">
        <f t="shared" si="19"/>
        <v>4.3472253840980493</v>
      </c>
      <c r="AP30" s="155">
        <f t="shared" si="20"/>
        <v>-2.9221292418972946</v>
      </c>
      <c r="AQ30" s="155">
        <f t="shared" si="21"/>
        <v>1.616580010093394</v>
      </c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5" customFormat="1" x14ac:dyDescent="0.25">
      <c r="A31" s="36" t="s">
        <v>22</v>
      </c>
      <c r="B31" s="49" t="s">
        <v>100</v>
      </c>
      <c r="C31" s="36" t="s">
        <v>42</v>
      </c>
      <c r="D31" s="40" t="s">
        <v>81</v>
      </c>
      <c r="E31" s="131">
        <v>446.53913</v>
      </c>
      <c r="F31" s="131">
        <f t="shared" si="22"/>
        <v>451.40000000000003</v>
      </c>
      <c r="G31" s="188">
        <v>4.0507200000000001</v>
      </c>
      <c r="H31" s="188">
        <v>0.81015000000000004</v>
      </c>
      <c r="I31" s="182">
        <f t="shared" si="23"/>
        <v>4.8608700000000002</v>
      </c>
      <c r="J31" s="38">
        <f t="shared" si="24"/>
        <v>10841.118077589786</v>
      </c>
      <c r="K31" s="89"/>
      <c r="L31" s="88">
        <v>452</v>
      </c>
      <c r="M31" s="92">
        <v>4.0350000000000001</v>
      </c>
      <c r="N31" s="92">
        <v>0.80840000000000001</v>
      </c>
      <c r="O31" s="92">
        <v>4.8433999999999999</v>
      </c>
      <c r="P31" s="89">
        <v>10787</v>
      </c>
      <c r="Q31" s="38">
        <f t="shared" si="25"/>
        <v>83.309245571292905</v>
      </c>
      <c r="R31" s="38">
        <f t="shared" si="26"/>
        <v>-0.38807915629813849</v>
      </c>
      <c r="S31" s="38">
        <f t="shared" si="27"/>
        <v>16.690754428707109</v>
      </c>
      <c r="T31" s="38">
        <f t="shared" si="28"/>
        <v>-0.21600938097883468</v>
      </c>
      <c r="U31" s="38">
        <f t="shared" si="29"/>
        <v>-0.35940068341676118</v>
      </c>
      <c r="V31" s="38">
        <f t="shared" si="30"/>
        <v>-0.49919276962453396</v>
      </c>
      <c r="W31" s="172"/>
      <c r="X31" s="155">
        <f t="shared" si="2"/>
        <v>-0.63246453804414848</v>
      </c>
      <c r="Y31" s="155">
        <f t="shared" si="3"/>
        <v>-5.6324645380441485</v>
      </c>
      <c r="Z31" s="155">
        <f t="shared" si="4"/>
        <v>4.3675354619558515</v>
      </c>
      <c r="AA31" s="155">
        <f t="shared" si="5"/>
        <v>-2.2727304795286587</v>
      </c>
      <c r="AB31" s="155">
        <f t="shared" si="6"/>
        <v>1.0078014034403617</v>
      </c>
      <c r="AC31" s="155">
        <f t="shared" si="7"/>
        <v>7.9006493346168674E-2</v>
      </c>
      <c r="AD31" s="155">
        <f t="shared" si="8"/>
        <v>-4.9209935066538311</v>
      </c>
      <c r="AE31" s="155">
        <f t="shared" si="9"/>
        <v>5.0790064933461689</v>
      </c>
      <c r="AF31" s="155">
        <f t="shared" si="10"/>
        <v>-0.96015657829981138</v>
      </c>
      <c r="AG31" s="155">
        <f t="shared" si="11"/>
        <v>1.1181695649921488</v>
      </c>
      <c r="AH31" s="155">
        <f t="shared" si="12"/>
        <v>-0.55496416954124139</v>
      </c>
      <c r="AI31" s="155">
        <f t="shared" si="13"/>
        <v>-5.5549641695412415</v>
      </c>
      <c r="AJ31" s="155">
        <f t="shared" si="14"/>
        <v>4.4450358304587585</v>
      </c>
      <c r="AK31" s="155">
        <f t="shared" si="15"/>
        <v>-2.2802042383779271</v>
      </c>
      <c r="AL31" s="155">
        <f t="shared" si="16"/>
        <v>1.1702758992954445</v>
      </c>
      <c r="AM31" s="155">
        <f t="shared" si="17"/>
        <v>-0.65277461590195029</v>
      </c>
      <c r="AN31" s="155">
        <f t="shared" si="18"/>
        <v>-5.6527746159019507</v>
      </c>
      <c r="AO31" s="155">
        <f t="shared" si="19"/>
        <v>4.3472253840980493</v>
      </c>
      <c r="AP31" s="155">
        <f t="shared" si="20"/>
        <v>-2.9221292418972946</v>
      </c>
      <c r="AQ31" s="155">
        <f t="shared" si="21"/>
        <v>1.616580010093394</v>
      </c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5" customFormat="1" x14ac:dyDescent="0.25">
      <c r="A32" s="36" t="s">
        <v>22</v>
      </c>
      <c r="B32" s="49" t="s">
        <v>100</v>
      </c>
      <c r="C32" s="36" t="s">
        <v>42</v>
      </c>
      <c r="D32" s="40" t="s">
        <v>82</v>
      </c>
      <c r="E32" s="131">
        <v>446.93950999999993</v>
      </c>
      <c r="F32" s="131">
        <f t="shared" si="22"/>
        <v>451.79999999999995</v>
      </c>
      <c r="G32" s="188">
        <v>4.05063</v>
      </c>
      <c r="H32" s="188">
        <v>0.80986000000000002</v>
      </c>
      <c r="I32" s="182">
        <f t="shared" si="23"/>
        <v>4.8604900000000004</v>
      </c>
      <c r="J32" s="38">
        <f t="shared" si="24"/>
        <v>10830.602729013441</v>
      </c>
      <c r="K32" s="89"/>
      <c r="L32" s="88">
        <v>452.3</v>
      </c>
      <c r="M32" s="92">
        <v>4.0339999999999998</v>
      </c>
      <c r="N32" s="92">
        <v>0.81179999999999997</v>
      </c>
      <c r="O32" s="92">
        <v>4.8457999999999997</v>
      </c>
      <c r="P32" s="89">
        <v>10786</v>
      </c>
      <c r="Q32" s="38">
        <f t="shared" si="25"/>
        <v>83.247348219076315</v>
      </c>
      <c r="R32" s="38">
        <f t="shared" si="26"/>
        <v>-0.41055342008527423</v>
      </c>
      <c r="S32" s="38">
        <f t="shared" si="27"/>
        <v>16.752651780923685</v>
      </c>
      <c r="T32" s="38">
        <f t="shared" si="28"/>
        <v>0.23954757612426122</v>
      </c>
      <c r="U32" s="38">
        <f t="shared" si="29"/>
        <v>-0.3022329024440078</v>
      </c>
      <c r="V32" s="38">
        <f t="shared" si="30"/>
        <v>-0.41182130052612087</v>
      </c>
      <c r="W32" s="172"/>
      <c r="X32" s="155">
        <f t="shared" si="2"/>
        <v>-0.63246453804414848</v>
      </c>
      <c r="Y32" s="155">
        <f t="shared" si="3"/>
        <v>-5.6324645380441485</v>
      </c>
      <c r="Z32" s="155">
        <f t="shared" si="4"/>
        <v>4.3675354619558515</v>
      </c>
      <c r="AA32" s="155">
        <f t="shared" si="5"/>
        <v>-2.2727304795286587</v>
      </c>
      <c r="AB32" s="155">
        <f t="shared" si="6"/>
        <v>1.0078014034403617</v>
      </c>
      <c r="AC32" s="155">
        <f t="shared" si="7"/>
        <v>7.9006493346168674E-2</v>
      </c>
      <c r="AD32" s="155">
        <f t="shared" si="8"/>
        <v>-4.9209935066538311</v>
      </c>
      <c r="AE32" s="155">
        <f t="shared" si="9"/>
        <v>5.0790064933461689</v>
      </c>
      <c r="AF32" s="155">
        <f t="shared" si="10"/>
        <v>-0.96015657829981138</v>
      </c>
      <c r="AG32" s="155">
        <f t="shared" si="11"/>
        <v>1.1181695649921488</v>
      </c>
      <c r="AH32" s="155">
        <f t="shared" si="12"/>
        <v>-0.55496416954124139</v>
      </c>
      <c r="AI32" s="155">
        <f t="shared" si="13"/>
        <v>-5.5549641695412415</v>
      </c>
      <c r="AJ32" s="155">
        <f t="shared" si="14"/>
        <v>4.4450358304587585</v>
      </c>
      <c r="AK32" s="155">
        <f t="shared" si="15"/>
        <v>-2.2802042383779271</v>
      </c>
      <c r="AL32" s="155">
        <f t="shared" si="16"/>
        <v>1.1702758992954445</v>
      </c>
      <c r="AM32" s="155">
        <f t="shared" si="17"/>
        <v>-0.65277461590195029</v>
      </c>
      <c r="AN32" s="155">
        <f t="shared" si="18"/>
        <v>-5.6527746159019507</v>
      </c>
      <c r="AO32" s="155">
        <f t="shared" si="19"/>
        <v>4.3472253840980493</v>
      </c>
      <c r="AP32" s="155">
        <f t="shared" si="20"/>
        <v>-2.9221292418972946</v>
      </c>
      <c r="AQ32" s="155">
        <f t="shared" si="21"/>
        <v>1.616580010093394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5" customFormat="1" x14ac:dyDescent="0.25">
      <c r="A33" s="181" t="s">
        <v>22</v>
      </c>
      <c r="B33" s="129" t="s">
        <v>100</v>
      </c>
      <c r="C33" s="36" t="s">
        <v>42</v>
      </c>
      <c r="D33" s="40" t="s">
        <v>83</v>
      </c>
      <c r="E33" s="131">
        <v>446.13981000000007</v>
      </c>
      <c r="F33" s="131">
        <f t="shared" si="22"/>
        <v>451.00000000000006</v>
      </c>
      <c r="G33" s="188">
        <v>4.0500800000000003</v>
      </c>
      <c r="H33" s="188">
        <v>0.81011</v>
      </c>
      <c r="I33" s="182">
        <f t="shared" si="23"/>
        <v>4.8601900000000002</v>
      </c>
      <c r="J33" s="38">
        <f t="shared" si="24"/>
        <v>10849.270019269597</v>
      </c>
      <c r="K33" s="89"/>
      <c r="L33" s="88">
        <v>451.5</v>
      </c>
      <c r="M33" s="92">
        <v>4.0359999999999996</v>
      </c>
      <c r="N33" s="92">
        <v>0.81030000000000002</v>
      </c>
      <c r="O33" s="89">
        <v>4.8463000000000003</v>
      </c>
      <c r="P33" s="89">
        <v>10806</v>
      </c>
      <c r="Q33" s="38">
        <f t="shared" si="25"/>
        <v>83.280028062645712</v>
      </c>
      <c r="R33" s="38">
        <f t="shared" si="26"/>
        <v>-0.34764745387747298</v>
      </c>
      <c r="S33" s="38">
        <f t="shared" si="27"/>
        <v>16.71997193735427</v>
      </c>
      <c r="T33" s="38">
        <f t="shared" si="28"/>
        <v>2.3453605065981591E-2</v>
      </c>
      <c r="U33" s="38">
        <f t="shared" si="29"/>
        <v>-0.28579129622504384</v>
      </c>
      <c r="V33" s="38">
        <f t="shared" si="30"/>
        <v>-0.39882885385601752</v>
      </c>
      <c r="W33" s="172"/>
      <c r="X33" s="155">
        <f t="shared" ref="X33:X63" si="31">$R$68</f>
        <v>-0.63246453804414848</v>
      </c>
      <c r="Y33" s="155">
        <f t="shared" ref="Y33:Y63" si="32">$R$68-5</f>
        <v>-5.6324645380441485</v>
      </c>
      <c r="Z33" s="155">
        <f t="shared" ref="Z33:Z63" si="33">$R$68+5</f>
        <v>4.3675354619558515</v>
      </c>
      <c r="AA33" s="155">
        <f t="shared" ref="AA33:AA63" si="34">($R$68-(3*$R$71))</f>
        <v>-2.2727304795286587</v>
      </c>
      <c r="AB33" s="155">
        <f t="shared" ref="AB33:AB63" si="35">($R$68+(3*$R$71))</f>
        <v>1.0078014034403617</v>
      </c>
      <c r="AC33" s="155">
        <f t="shared" ref="AC33:AC63" si="36">$T$68</f>
        <v>7.9006493346168674E-2</v>
      </c>
      <c r="AD33" s="155">
        <f t="shared" ref="AD33:AD63" si="37">$T$68-5</f>
        <v>-4.9209935066538311</v>
      </c>
      <c r="AE33" s="155">
        <f t="shared" ref="AE33:AE63" si="38">$T$68+5</f>
        <v>5.0790064933461689</v>
      </c>
      <c r="AF33" s="155">
        <f t="shared" ref="AF33:AF63" si="39">($T$68-(3*$T$71))</f>
        <v>-0.96015657829981138</v>
      </c>
      <c r="AG33" s="155">
        <f t="shared" ref="AG33:AG63" si="40">($T$68+(3*$T$71))</f>
        <v>1.1181695649921488</v>
      </c>
      <c r="AH33" s="155">
        <f t="shared" ref="AH33:AH63" si="41">$U$68</f>
        <v>-0.55496416954124139</v>
      </c>
      <c r="AI33" s="155">
        <f t="shared" ref="AI33:AI63" si="42">$U$68-5</f>
        <v>-5.5549641695412415</v>
      </c>
      <c r="AJ33" s="155">
        <f t="shared" ref="AJ33:AJ63" si="43">$U$68+5</f>
        <v>4.4450358304587585</v>
      </c>
      <c r="AK33" s="155">
        <f t="shared" ref="AK33:AK63" si="44">($U$68-(3*$U$71))</f>
        <v>-2.2802042383779271</v>
      </c>
      <c r="AL33" s="155">
        <f t="shared" ref="AL33:AL63" si="45">($U$68+(3*$U$71))</f>
        <v>1.1702758992954445</v>
      </c>
      <c r="AM33" s="155">
        <f t="shared" ref="AM33:AM63" si="46">$V$68</f>
        <v>-0.65277461590195029</v>
      </c>
      <c r="AN33" s="155">
        <f t="shared" ref="AN33:AN63" si="47">$V$68-5</f>
        <v>-5.6527746159019507</v>
      </c>
      <c r="AO33" s="155">
        <f t="shared" ref="AO33:AO63" si="48">$V$68+5</f>
        <v>4.3472253840980493</v>
      </c>
      <c r="AP33" s="155">
        <f t="shared" ref="AP33:AP63" si="49">($V$68-(3*$V$71))</f>
        <v>-2.9221292418972946</v>
      </c>
      <c r="AQ33" s="155">
        <f t="shared" ref="AQ33:AQ63" si="50">($V$68+(3*$V$71))</f>
        <v>1.616580010093394</v>
      </c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5" customFormat="1" x14ac:dyDescent="0.25">
      <c r="A34" s="36" t="s">
        <v>41</v>
      </c>
      <c r="B34" s="49" t="s">
        <v>164</v>
      </c>
      <c r="C34" s="36" t="s">
        <v>174</v>
      </c>
      <c r="D34" s="40" t="s">
        <v>81</v>
      </c>
      <c r="E34" s="131">
        <v>446.33957000000004</v>
      </c>
      <c r="F34" s="131">
        <f t="shared" si="22"/>
        <v>451.20000000000005</v>
      </c>
      <c r="G34" s="188">
        <v>4.0505699999999996</v>
      </c>
      <c r="H34" s="188">
        <v>0.80986000000000002</v>
      </c>
      <c r="I34" s="182">
        <f t="shared" si="23"/>
        <v>4.8604299999999991</v>
      </c>
      <c r="J34" s="38">
        <f t="shared" si="24"/>
        <v>10844.967597020381</v>
      </c>
      <c r="K34" s="88">
        <v>447</v>
      </c>
      <c r="L34" s="89"/>
      <c r="M34" s="92">
        <v>3.9973999999999998</v>
      </c>
      <c r="N34" s="92">
        <v>0.85170000000000001</v>
      </c>
      <c r="O34" s="92">
        <v>4.8491</v>
      </c>
      <c r="P34" s="92">
        <v>10848.804700000001</v>
      </c>
      <c r="Q34" s="38">
        <f t="shared" si="25"/>
        <v>82.435915943164702</v>
      </c>
      <c r="R34" s="38">
        <f t="shared" si="26"/>
        <v>-1.3126547621692681</v>
      </c>
      <c r="S34" s="38">
        <f t="shared" si="27"/>
        <v>17.564084056835288</v>
      </c>
      <c r="T34" s="38">
        <f t="shared" si="28"/>
        <v>5.1663250438347355</v>
      </c>
      <c r="U34" s="38">
        <f t="shared" si="29"/>
        <v>-0.23310694732768864</v>
      </c>
      <c r="V34" s="38">
        <f t="shared" si="30"/>
        <v>3.538141488476293E-2</v>
      </c>
      <c r="W34" s="172"/>
      <c r="X34" s="155">
        <f t="shared" si="31"/>
        <v>-0.63246453804414848</v>
      </c>
      <c r="Y34" s="155">
        <f t="shared" si="32"/>
        <v>-5.6324645380441485</v>
      </c>
      <c r="Z34" s="155">
        <f t="shared" si="33"/>
        <v>4.3675354619558515</v>
      </c>
      <c r="AA34" s="155">
        <f t="shared" si="34"/>
        <v>-2.2727304795286587</v>
      </c>
      <c r="AB34" s="155">
        <f t="shared" si="35"/>
        <v>1.0078014034403617</v>
      </c>
      <c r="AC34" s="155">
        <f t="shared" si="36"/>
        <v>7.9006493346168674E-2</v>
      </c>
      <c r="AD34" s="155">
        <f t="shared" si="37"/>
        <v>-4.9209935066538311</v>
      </c>
      <c r="AE34" s="155">
        <f t="shared" si="38"/>
        <v>5.0790064933461689</v>
      </c>
      <c r="AF34" s="155">
        <f t="shared" si="39"/>
        <v>-0.96015657829981138</v>
      </c>
      <c r="AG34" s="155">
        <f t="shared" si="40"/>
        <v>1.1181695649921488</v>
      </c>
      <c r="AH34" s="155">
        <f t="shared" si="41"/>
        <v>-0.55496416954124139</v>
      </c>
      <c r="AI34" s="155">
        <f t="shared" si="42"/>
        <v>-5.5549641695412415</v>
      </c>
      <c r="AJ34" s="155">
        <f t="shared" si="43"/>
        <v>4.4450358304587585</v>
      </c>
      <c r="AK34" s="155">
        <f t="shared" si="44"/>
        <v>-2.2802042383779271</v>
      </c>
      <c r="AL34" s="155">
        <f t="shared" si="45"/>
        <v>1.1702758992954445</v>
      </c>
      <c r="AM34" s="155">
        <f t="shared" si="46"/>
        <v>-0.65277461590195029</v>
      </c>
      <c r="AN34" s="155">
        <f t="shared" si="47"/>
        <v>-5.6527746159019507</v>
      </c>
      <c r="AO34" s="155">
        <f t="shared" si="48"/>
        <v>4.3472253840980493</v>
      </c>
      <c r="AP34" s="155">
        <f t="shared" si="49"/>
        <v>-2.9221292418972946</v>
      </c>
      <c r="AQ34" s="155">
        <f t="shared" si="50"/>
        <v>1.616580010093394</v>
      </c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5" customFormat="1" x14ac:dyDescent="0.25">
      <c r="A35" s="36" t="s">
        <v>41</v>
      </c>
      <c r="B35" s="49" t="s">
        <v>164</v>
      </c>
      <c r="C35" s="36" t="s">
        <v>174</v>
      </c>
      <c r="D35" s="40" t="s">
        <v>82</v>
      </c>
      <c r="E35" s="131">
        <v>446.73953999999998</v>
      </c>
      <c r="F35" s="131">
        <f t="shared" si="22"/>
        <v>451.59999999999997</v>
      </c>
      <c r="G35" s="188">
        <v>4.0505000000000004</v>
      </c>
      <c r="H35" s="188">
        <v>0.80996000000000001</v>
      </c>
      <c r="I35" s="182">
        <f t="shared" si="23"/>
        <v>4.8604600000000007</v>
      </c>
      <c r="J35" s="38">
        <f t="shared" si="24"/>
        <v>10835.364305549989</v>
      </c>
      <c r="K35" s="88">
        <v>447.3</v>
      </c>
      <c r="L35" s="89"/>
      <c r="M35" s="92">
        <v>4.0186999999999999</v>
      </c>
      <c r="N35" s="89">
        <v>0.83130000000000004</v>
      </c>
      <c r="O35" s="92">
        <v>4.8499999999999996</v>
      </c>
      <c r="P35" s="92">
        <v>10841.8652</v>
      </c>
      <c r="Q35" s="38">
        <f t="shared" si="25"/>
        <v>82.85979381443299</v>
      </c>
      <c r="R35" s="38">
        <f t="shared" si="26"/>
        <v>-0.78508826070856663</v>
      </c>
      <c r="S35" s="38">
        <f t="shared" si="27"/>
        <v>17.14020618556701</v>
      </c>
      <c r="T35" s="38">
        <f t="shared" si="28"/>
        <v>2.6346980097782637</v>
      </c>
      <c r="U35" s="38">
        <f t="shared" si="29"/>
        <v>-0.21520596815941337</v>
      </c>
      <c r="V35" s="38">
        <f t="shared" si="30"/>
        <v>5.999700856095419E-2</v>
      </c>
      <c r="W35" s="172"/>
      <c r="X35" s="155">
        <f t="shared" si="31"/>
        <v>-0.63246453804414848</v>
      </c>
      <c r="Y35" s="155">
        <f t="shared" si="32"/>
        <v>-5.6324645380441485</v>
      </c>
      <c r="Z35" s="155">
        <f t="shared" si="33"/>
        <v>4.3675354619558515</v>
      </c>
      <c r="AA35" s="155">
        <f t="shared" si="34"/>
        <v>-2.2727304795286587</v>
      </c>
      <c r="AB35" s="155">
        <f t="shared" si="35"/>
        <v>1.0078014034403617</v>
      </c>
      <c r="AC35" s="155">
        <f t="shared" si="36"/>
        <v>7.9006493346168674E-2</v>
      </c>
      <c r="AD35" s="155">
        <f t="shared" si="37"/>
        <v>-4.9209935066538311</v>
      </c>
      <c r="AE35" s="155">
        <f t="shared" si="38"/>
        <v>5.0790064933461689</v>
      </c>
      <c r="AF35" s="155">
        <f t="shared" si="39"/>
        <v>-0.96015657829981138</v>
      </c>
      <c r="AG35" s="155">
        <f t="shared" si="40"/>
        <v>1.1181695649921488</v>
      </c>
      <c r="AH35" s="155">
        <f t="shared" si="41"/>
        <v>-0.55496416954124139</v>
      </c>
      <c r="AI35" s="155">
        <f t="shared" si="42"/>
        <v>-5.5549641695412415</v>
      </c>
      <c r="AJ35" s="155">
        <f t="shared" si="43"/>
        <v>4.4450358304587585</v>
      </c>
      <c r="AK35" s="155">
        <f t="shared" si="44"/>
        <v>-2.2802042383779271</v>
      </c>
      <c r="AL35" s="155">
        <f t="shared" si="45"/>
        <v>1.1702758992954445</v>
      </c>
      <c r="AM35" s="155">
        <f t="shared" si="46"/>
        <v>-0.65277461590195029</v>
      </c>
      <c r="AN35" s="155">
        <f t="shared" si="47"/>
        <v>-5.6527746159019507</v>
      </c>
      <c r="AO35" s="155">
        <f t="shared" si="48"/>
        <v>4.3472253840980493</v>
      </c>
      <c r="AP35" s="155">
        <f t="shared" si="49"/>
        <v>-2.9221292418972946</v>
      </c>
      <c r="AQ35" s="155">
        <f t="shared" si="50"/>
        <v>1.616580010093394</v>
      </c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5" customFormat="1" x14ac:dyDescent="0.25">
      <c r="A36" s="181" t="s">
        <v>41</v>
      </c>
      <c r="B36" s="129" t="s">
        <v>164</v>
      </c>
      <c r="C36" s="36" t="s">
        <v>174</v>
      </c>
      <c r="D36" s="40" t="s">
        <v>83</v>
      </c>
      <c r="E36" s="131">
        <v>446.63927000000001</v>
      </c>
      <c r="F36" s="131">
        <f t="shared" si="22"/>
        <v>451.50000000000006</v>
      </c>
      <c r="G36" s="188">
        <v>4.0506500000000001</v>
      </c>
      <c r="H36" s="188">
        <v>0.81008000000000002</v>
      </c>
      <c r="I36" s="182">
        <f t="shared" si="23"/>
        <v>4.8607300000000002</v>
      </c>
      <c r="J36" s="38">
        <f t="shared" si="24"/>
        <v>10838.386463394319</v>
      </c>
      <c r="K36" s="88">
        <v>447.3</v>
      </c>
      <c r="L36" s="88"/>
      <c r="M36" s="92">
        <v>3.9594999999999998</v>
      </c>
      <c r="N36" s="92">
        <v>0.87590000000000001</v>
      </c>
      <c r="O36" s="92">
        <v>4.8353999999999999</v>
      </c>
      <c r="P36" s="92">
        <v>10810.8084</v>
      </c>
      <c r="Q36" s="38">
        <f t="shared" si="25"/>
        <v>81.885676469371717</v>
      </c>
      <c r="R36" s="38">
        <f t="shared" si="26"/>
        <v>-2.2502561317319514</v>
      </c>
      <c r="S36" s="38">
        <f t="shared" si="27"/>
        <v>18.114323530628283</v>
      </c>
      <c r="T36" s="38">
        <f t="shared" si="28"/>
        <v>8.1251234445980636</v>
      </c>
      <c r="U36" s="38">
        <f t="shared" si="29"/>
        <v>-0.52111514114135726</v>
      </c>
      <c r="V36" s="38">
        <f t="shared" si="30"/>
        <v>-0.25444805356832384</v>
      </c>
      <c r="W36" s="172"/>
      <c r="X36" s="155">
        <f t="shared" si="31"/>
        <v>-0.63246453804414848</v>
      </c>
      <c r="Y36" s="155">
        <f t="shared" si="32"/>
        <v>-5.6324645380441485</v>
      </c>
      <c r="Z36" s="155">
        <f t="shared" si="33"/>
        <v>4.3675354619558515</v>
      </c>
      <c r="AA36" s="155">
        <f t="shared" si="34"/>
        <v>-2.2727304795286587</v>
      </c>
      <c r="AB36" s="155">
        <f t="shared" si="35"/>
        <v>1.0078014034403617</v>
      </c>
      <c r="AC36" s="155">
        <f t="shared" si="36"/>
        <v>7.9006493346168674E-2</v>
      </c>
      <c r="AD36" s="155">
        <f t="shared" si="37"/>
        <v>-4.9209935066538311</v>
      </c>
      <c r="AE36" s="155">
        <f t="shared" si="38"/>
        <v>5.0790064933461689</v>
      </c>
      <c r="AF36" s="155">
        <f t="shared" si="39"/>
        <v>-0.96015657829981138</v>
      </c>
      <c r="AG36" s="155">
        <f t="shared" si="40"/>
        <v>1.1181695649921488</v>
      </c>
      <c r="AH36" s="155">
        <f t="shared" si="41"/>
        <v>-0.55496416954124139</v>
      </c>
      <c r="AI36" s="155">
        <f t="shared" si="42"/>
        <v>-5.5549641695412415</v>
      </c>
      <c r="AJ36" s="155">
        <f t="shared" si="43"/>
        <v>4.4450358304587585</v>
      </c>
      <c r="AK36" s="155">
        <f t="shared" si="44"/>
        <v>-2.2802042383779271</v>
      </c>
      <c r="AL36" s="155">
        <f t="shared" si="45"/>
        <v>1.1702758992954445</v>
      </c>
      <c r="AM36" s="155">
        <f t="shared" si="46"/>
        <v>-0.65277461590195029</v>
      </c>
      <c r="AN36" s="155">
        <f t="shared" si="47"/>
        <v>-5.6527746159019507</v>
      </c>
      <c r="AO36" s="155">
        <f t="shared" si="48"/>
        <v>4.3472253840980493</v>
      </c>
      <c r="AP36" s="155">
        <f t="shared" si="49"/>
        <v>-2.9221292418972946</v>
      </c>
      <c r="AQ36" s="155">
        <f t="shared" si="50"/>
        <v>1.616580010093394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5" customFormat="1" x14ac:dyDescent="0.25">
      <c r="A37" s="36" t="s">
        <v>50</v>
      </c>
      <c r="B37" s="49" t="s">
        <v>101</v>
      </c>
      <c r="C37" s="36" t="s">
        <v>157</v>
      </c>
      <c r="D37" s="40" t="s">
        <v>81</v>
      </c>
      <c r="E37" s="131">
        <v>446.93917999999996</v>
      </c>
      <c r="F37" s="131">
        <f t="shared" si="22"/>
        <v>451.79999999999995</v>
      </c>
      <c r="G37" s="188">
        <v>4.0504600000000002</v>
      </c>
      <c r="H37" s="188">
        <v>0.81035999999999997</v>
      </c>
      <c r="I37" s="182">
        <f t="shared" si="23"/>
        <v>4.8608200000000004</v>
      </c>
      <c r="J37" s="38">
        <f t="shared" si="24"/>
        <v>10831.343025195265</v>
      </c>
      <c r="K37" s="89"/>
      <c r="L37" s="91">
        <v>451.8</v>
      </c>
      <c r="M37" s="92">
        <v>4.0221999999999998</v>
      </c>
      <c r="N37" s="92">
        <v>0.81179999999999997</v>
      </c>
      <c r="O37" s="92">
        <v>4.8339999999999996</v>
      </c>
      <c r="P37" s="91">
        <v>10771.18</v>
      </c>
      <c r="Q37" s="38">
        <f t="shared" si="25"/>
        <v>83.206454282167968</v>
      </c>
      <c r="R37" s="38">
        <f t="shared" si="26"/>
        <v>-0.69769853300613749</v>
      </c>
      <c r="S37" s="38">
        <f t="shared" si="27"/>
        <v>16.793545717832021</v>
      </c>
      <c r="T37" s="38">
        <f t="shared" si="28"/>
        <v>0.17769880053309603</v>
      </c>
      <c r="U37" s="38">
        <f t="shared" si="29"/>
        <v>-0.5517587567529908</v>
      </c>
      <c r="V37" s="38">
        <f t="shared" si="30"/>
        <v>-0.55545305005405932</v>
      </c>
      <c r="W37" s="172"/>
      <c r="X37" s="155">
        <f t="shared" si="31"/>
        <v>-0.63246453804414848</v>
      </c>
      <c r="Y37" s="155">
        <f t="shared" si="32"/>
        <v>-5.6324645380441485</v>
      </c>
      <c r="Z37" s="155">
        <f t="shared" si="33"/>
        <v>4.3675354619558515</v>
      </c>
      <c r="AA37" s="155">
        <f t="shared" si="34"/>
        <v>-2.2727304795286587</v>
      </c>
      <c r="AB37" s="155">
        <f t="shared" si="35"/>
        <v>1.0078014034403617</v>
      </c>
      <c r="AC37" s="155">
        <f t="shared" si="36"/>
        <v>7.9006493346168674E-2</v>
      </c>
      <c r="AD37" s="155">
        <f t="shared" si="37"/>
        <v>-4.9209935066538311</v>
      </c>
      <c r="AE37" s="155">
        <f t="shared" si="38"/>
        <v>5.0790064933461689</v>
      </c>
      <c r="AF37" s="155">
        <f t="shared" si="39"/>
        <v>-0.96015657829981138</v>
      </c>
      <c r="AG37" s="155">
        <f t="shared" si="40"/>
        <v>1.1181695649921488</v>
      </c>
      <c r="AH37" s="155">
        <f t="shared" si="41"/>
        <v>-0.55496416954124139</v>
      </c>
      <c r="AI37" s="155">
        <f t="shared" si="42"/>
        <v>-5.5549641695412415</v>
      </c>
      <c r="AJ37" s="155">
        <f t="shared" si="43"/>
        <v>4.4450358304587585</v>
      </c>
      <c r="AK37" s="155">
        <f t="shared" si="44"/>
        <v>-2.2802042383779271</v>
      </c>
      <c r="AL37" s="155">
        <f t="shared" si="45"/>
        <v>1.1702758992954445</v>
      </c>
      <c r="AM37" s="155">
        <f t="shared" si="46"/>
        <v>-0.65277461590195029</v>
      </c>
      <c r="AN37" s="155">
        <f t="shared" si="47"/>
        <v>-5.6527746159019507</v>
      </c>
      <c r="AO37" s="155">
        <f t="shared" si="48"/>
        <v>4.3472253840980493</v>
      </c>
      <c r="AP37" s="155">
        <f t="shared" si="49"/>
        <v>-2.9221292418972946</v>
      </c>
      <c r="AQ37" s="155">
        <f t="shared" si="50"/>
        <v>1.616580010093394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5" customFormat="1" x14ac:dyDescent="0.25">
      <c r="A38" s="36" t="s">
        <v>50</v>
      </c>
      <c r="B38" s="49" t="s">
        <v>101</v>
      </c>
      <c r="C38" s="36" t="s">
        <v>157</v>
      </c>
      <c r="D38" s="40" t="s">
        <v>82</v>
      </c>
      <c r="E38" s="131">
        <v>446.83963</v>
      </c>
      <c r="F38" s="131">
        <f t="shared" si="22"/>
        <v>451.70000000000005</v>
      </c>
      <c r="G38" s="188">
        <v>4.0505599999999999</v>
      </c>
      <c r="H38" s="188">
        <v>0.80981000000000003</v>
      </c>
      <c r="I38" s="182">
        <f t="shared" si="23"/>
        <v>4.8603699999999996</v>
      </c>
      <c r="J38" s="38">
        <f t="shared" si="24"/>
        <v>10832.747385219567</v>
      </c>
      <c r="K38" s="89"/>
      <c r="L38" s="91">
        <v>451.7</v>
      </c>
      <c r="M38" s="92">
        <v>4.0240999999999998</v>
      </c>
      <c r="N38" s="92">
        <v>0.8105</v>
      </c>
      <c r="O38" s="92">
        <v>4.8346</v>
      </c>
      <c r="P38" s="91">
        <v>10774.93</v>
      </c>
      <c r="Q38" s="38">
        <f t="shared" si="25"/>
        <v>83.235427956811321</v>
      </c>
      <c r="R38" s="38">
        <f t="shared" si="26"/>
        <v>-0.6532430083741545</v>
      </c>
      <c r="S38" s="38">
        <f t="shared" si="27"/>
        <v>16.764572043188679</v>
      </c>
      <c r="T38" s="38">
        <f t="shared" si="28"/>
        <v>8.5205171583453948E-2</v>
      </c>
      <c r="U38" s="38">
        <f t="shared" si="29"/>
        <v>-0.5302065480611482</v>
      </c>
      <c r="V38" s="38">
        <f t="shared" si="30"/>
        <v>-0.53372780850086221</v>
      </c>
      <c r="W38" s="172"/>
      <c r="X38" s="155">
        <f t="shared" si="31"/>
        <v>-0.63246453804414848</v>
      </c>
      <c r="Y38" s="155">
        <f t="shared" si="32"/>
        <v>-5.6324645380441485</v>
      </c>
      <c r="Z38" s="155">
        <f t="shared" si="33"/>
        <v>4.3675354619558515</v>
      </c>
      <c r="AA38" s="155">
        <f t="shared" si="34"/>
        <v>-2.2727304795286587</v>
      </c>
      <c r="AB38" s="155">
        <f t="shared" si="35"/>
        <v>1.0078014034403617</v>
      </c>
      <c r="AC38" s="155">
        <f t="shared" si="36"/>
        <v>7.9006493346168674E-2</v>
      </c>
      <c r="AD38" s="155">
        <f t="shared" si="37"/>
        <v>-4.9209935066538311</v>
      </c>
      <c r="AE38" s="155">
        <f t="shared" si="38"/>
        <v>5.0790064933461689</v>
      </c>
      <c r="AF38" s="155">
        <f t="shared" si="39"/>
        <v>-0.96015657829981138</v>
      </c>
      <c r="AG38" s="155">
        <f t="shared" si="40"/>
        <v>1.1181695649921488</v>
      </c>
      <c r="AH38" s="155">
        <f t="shared" si="41"/>
        <v>-0.55496416954124139</v>
      </c>
      <c r="AI38" s="155">
        <f t="shared" si="42"/>
        <v>-5.5549641695412415</v>
      </c>
      <c r="AJ38" s="155">
        <f t="shared" si="43"/>
        <v>4.4450358304587585</v>
      </c>
      <c r="AK38" s="155">
        <f t="shared" si="44"/>
        <v>-2.2802042383779271</v>
      </c>
      <c r="AL38" s="155">
        <f t="shared" si="45"/>
        <v>1.1702758992954445</v>
      </c>
      <c r="AM38" s="155">
        <f t="shared" si="46"/>
        <v>-0.65277461590195029</v>
      </c>
      <c r="AN38" s="155">
        <f t="shared" si="47"/>
        <v>-5.6527746159019507</v>
      </c>
      <c r="AO38" s="155">
        <f t="shared" si="48"/>
        <v>4.3472253840980493</v>
      </c>
      <c r="AP38" s="155">
        <f t="shared" si="49"/>
        <v>-2.9221292418972946</v>
      </c>
      <c r="AQ38" s="155">
        <f t="shared" si="50"/>
        <v>1.616580010093394</v>
      </c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5" customFormat="1" ht="12" customHeight="1" x14ac:dyDescent="0.25">
      <c r="A39" s="181" t="s">
        <v>50</v>
      </c>
      <c r="B39" s="129" t="s">
        <v>101</v>
      </c>
      <c r="C39" s="36" t="s">
        <v>157</v>
      </c>
      <c r="D39" s="40" t="s">
        <v>83</v>
      </c>
      <c r="E39" s="131">
        <v>446.53905000000003</v>
      </c>
      <c r="F39" s="131">
        <f t="shared" si="22"/>
        <v>451.40000000000003</v>
      </c>
      <c r="G39" s="188">
        <v>4.0508199999999999</v>
      </c>
      <c r="H39" s="188">
        <v>0.81013000000000002</v>
      </c>
      <c r="I39" s="182">
        <f t="shared" si="23"/>
        <v>4.8609499999999999</v>
      </c>
      <c r="J39" s="38">
        <f t="shared" si="24"/>
        <v>10841.297704635195</v>
      </c>
      <c r="K39" s="89"/>
      <c r="L39" s="91">
        <v>451.4</v>
      </c>
      <c r="M39" s="92">
        <v>4.0251999999999999</v>
      </c>
      <c r="N39" s="92">
        <v>0.80920000000000003</v>
      </c>
      <c r="O39" s="92">
        <v>4.8343999999999996</v>
      </c>
      <c r="P39" s="91">
        <v>10781.69</v>
      </c>
      <c r="Q39" s="38">
        <f t="shared" si="25"/>
        <v>83.261625020685088</v>
      </c>
      <c r="R39" s="38">
        <f t="shared" si="26"/>
        <v>-0.63246453804414848</v>
      </c>
      <c r="S39" s="38">
        <f t="shared" si="27"/>
        <v>16.738374979314912</v>
      </c>
      <c r="T39" s="38">
        <f t="shared" si="28"/>
        <v>-0.11479639070272506</v>
      </c>
      <c r="U39" s="38">
        <f t="shared" si="29"/>
        <v>-0.54618953085302868</v>
      </c>
      <c r="V39" s="38">
        <f t="shared" si="30"/>
        <v>-0.54982075263655461</v>
      </c>
      <c r="W39" s="172"/>
      <c r="X39" s="155">
        <f t="shared" si="31"/>
        <v>-0.63246453804414848</v>
      </c>
      <c r="Y39" s="155">
        <f t="shared" si="32"/>
        <v>-5.6324645380441485</v>
      </c>
      <c r="Z39" s="155">
        <f t="shared" si="33"/>
        <v>4.3675354619558515</v>
      </c>
      <c r="AA39" s="155">
        <f t="shared" si="34"/>
        <v>-2.2727304795286587</v>
      </c>
      <c r="AB39" s="155">
        <f t="shared" si="35"/>
        <v>1.0078014034403617</v>
      </c>
      <c r="AC39" s="155">
        <f t="shared" si="36"/>
        <v>7.9006493346168674E-2</v>
      </c>
      <c r="AD39" s="155">
        <f t="shared" si="37"/>
        <v>-4.9209935066538311</v>
      </c>
      <c r="AE39" s="155">
        <f t="shared" si="38"/>
        <v>5.0790064933461689</v>
      </c>
      <c r="AF39" s="155">
        <f t="shared" si="39"/>
        <v>-0.96015657829981138</v>
      </c>
      <c r="AG39" s="155">
        <f t="shared" si="40"/>
        <v>1.1181695649921488</v>
      </c>
      <c r="AH39" s="155">
        <f t="shared" si="41"/>
        <v>-0.55496416954124139</v>
      </c>
      <c r="AI39" s="155">
        <f t="shared" si="42"/>
        <v>-5.5549641695412415</v>
      </c>
      <c r="AJ39" s="155">
        <f t="shared" si="43"/>
        <v>4.4450358304587585</v>
      </c>
      <c r="AK39" s="155">
        <f t="shared" si="44"/>
        <v>-2.2802042383779271</v>
      </c>
      <c r="AL39" s="155">
        <f t="shared" si="45"/>
        <v>1.1702758992954445</v>
      </c>
      <c r="AM39" s="155">
        <f t="shared" si="46"/>
        <v>-0.65277461590195029</v>
      </c>
      <c r="AN39" s="155">
        <f t="shared" si="47"/>
        <v>-5.6527746159019507</v>
      </c>
      <c r="AO39" s="155">
        <f t="shared" si="48"/>
        <v>4.3472253840980493</v>
      </c>
      <c r="AP39" s="155">
        <f t="shared" si="49"/>
        <v>-2.9221292418972946</v>
      </c>
      <c r="AQ39" s="155">
        <f t="shared" si="50"/>
        <v>1.616580010093394</v>
      </c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110" customFormat="1" x14ac:dyDescent="0.25">
      <c r="A40" s="105" t="s">
        <v>48</v>
      </c>
      <c r="B40" s="106" t="s">
        <v>165</v>
      </c>
      <c r="C40" s="105" t="s">
        <v>51</v>
      </c>
      <c r="D40" s="107" t="s">
        <v>81</v>
      </c>
      <c r="E40" s="132">
        <v>447.23961000000003</v>
      </c>
      <c r="F40" s="132">
        <f t="shared" si="22"/>
        <v>452.1</v>
      </c>
      <c r="G40" s="189">
        <v>4.0503499999999999</v>
      </c>
      <c r="H40" s="189">
        <v>0.81003999999999998</v>
      </c>
      <c r="I40" s="182">
        <f t="shared" si="23"/>
        <v>4.8603899999999998</v>
      </c>
      <c r="J40" s="38">
        <f t="shared" si="24"/>
        <v>10823.14325307045</v>
      </c>
      <c r="K40" s="109"/>
      <c r="L40" s="109">
        <v>451.8</v>
      </c>
      <c r="M40" s="89"/>
      <c r="N40" s="89"/>
      <c r="O40" s="89">
        <v>4.8432000000000004</v>
      </c>
      <c r="P40" s="89">
        <v>10777.9</v>
      </c>
      <c r="Q40" s="38"/>
      <c r="R40" s="38"/>
      <c r="S40" s="38"/>
      <c r="T40" s="38"/>
      <c r="U40" s="38">
        <f t="shared" si="29"/>
        <v>-0.35367532235066268</v>
      </c>
      <c r="V40" s="38">
        <f t="shared" si="30"/>
        <v>-0.41802323052145524</v>
      </c>
      <c r="W40" s="172"/>
      <c r="X40" s="155">
        <f t="shared" si="31"/>
        <v>-0.63246453804414848</v>
      </c>
      <c r="Y40" s="155">
        <f t="shared" si="32"/>
        <v>-5.6324645380441485</v>
      </c>
      <c r="Z40" s="155">
        <f t="shared" si="33"/>
        <v>4.3675354619558515</v>
      </c>
      <c r="AA40" s="155">
        <f t="shared" si="34"/>
        <v>-2.2727304795286587</v>
      </c>
      <c r="AB40" s="155">
        <f t="shared" si="35"/>
        <v>1.0078014034403617</v>
      </c>
      <c r="AC40" s="155">
        <f t="shared" si="36"/>
        <v>7.9006493346168674E-2</v>
      </c>
      <c r="AD40" s="155">
        <f t="shared" si="37"/>
        <v>-4.9209935066538311</v>
      </c>
      <c r="AE40" s="155">
        <f t="shared" si="38"/>
        <v>5.0790064933461689</v>
      </c>
      <c r="AF40" s="155">
        <f t="shared" si="39"/>
        <v>-0.96015657829981138</v>
      </c>
      <c r="AG40" s="155">
        <f t="shared" si="40"/>
        <v>1.1181695649921488</v>
      </c>
      <c r="AH40" s="155">
        <f t="shared" si="41"/>
        <v>-0.55496416954124139</v>
      </c>
      <c r="AI40" s="155">
        <f t="shared" si="42"/>
        <v>-5.5549641695412415</v>
      </c>
      <c r="AJ40" s="155">
        <f t="shared" si="43"/>
        <v>4.4450358304587585</v>
      </c>
      <c r="AK40" s="155">
        <f t="shared" si="44"/>
        <v>-2.2802042383779271</v>
      </c>
      <c r="AL40" s="155">
        <f t="shared" si="45"/>
        <v>1.1702758992954445</v>
      </c>
      <c r="AM40" s="155">
        <f t="shared" si="46"/>
        <v>-0.65277461590195029</v>
      </c>
      <c r="AN40" s="155">
        <f t="shared" si="47"/>
        <v>-5.6527746159019507</v>
      </c>
      <c r="AO40" s="155">
        <f t="shared" si="48"/>
        <v>4.3472253840980493</v>
      </c>
      <c r="AP40" s="155">
        <f t="shared" si="49"/>
        <v>-2.9221292418972946</v>
      </c>
      <c r="AQ40" s="155">
        <f t="shared" si="50"/>
        <v>1.616580010093394</v>
      </c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</row>
    <row r="41" spans="1:130" s="110" customFormat="1" x14ac:dyDescent="0.25">
      <c r="A41" s="105" t="s">
        <v>48</v>
      </c>
      <c r="B41" s="106" t="s">
        <v>165</v>
      </c>
      <c r="C41" s="105" t="s">
        <v>51</v>
      </c>
      <c r="D41" s="107" t="s">
        <v>82</v>
      </c>
      <c r="E41" s="132">
        <v>446.73983999999996</v>
      </c>
      <c r="F41" s="132">
        <f t="shared" si="22"/>
        <v>451.59999999999997</v>
      </c>
      <c r="G41" s="189">
        <v>4.0501699999999996</v>
      </c>
      <c r="H41" s="189">
        <v>0.80998999999999999</v>
      </c>
      <c r="I41" s="182">
        <f t="shared" si="23"/>
        <v>4.8601599999999996</v>
      </c>
      <c r="J41" s="38">
        <f t="shared" si="24"/>
        <v>10834.691007594372</v>
      </c>
      <c r="K41" s="109"/>
      <c r="L41" s="108">
        <v>451.2</v>
      </c>
      <c r="M41" s="89"/>
      <c r="N41" s="89"/>
      <c r="O41" s="92">
        <v>4.8346</v>
      </c>
      <c r="P41" s="89">
        <v>10772.3</v>
      </c>
      <c r="Q41" s="38"/>
      <c r="R41" s="38"/>
      <c r="S41" s="38"/>
      <c r="T41" s="38"/>
      <c r="U41" s="38">
        <f t="shared" si="29"/>
        <v>-0.52590861206214579</v>
      </c>
      <c r="V41" s="38">
        <f t="shared" si="30"/>
        <v>-0.57584482612971011</v>
      </c>
      <c r="W41" s="172"/>
      <c r="X41" s="155">
        <f t="shared" si="31"/>
        <v>-0.63246453804414848</v>
      </c>
      <c r="Y41" s="155">
        <f t="shared" si="32"/>
        <v>-5.6324645380441485</v>
      </c>
      <c r="Z41" s="155">
        <f t="shared" si="33"/>
        <v>4.3675354619558515</v>
      </c>
      <c r="AA41" s="155">
        <f t="shared" si="34"/>
        <v>-2.2727304795286587</v>
      </c>
      <c r="AB41" s="155">
        <f t="shared" si="35"/>
        <v>1.0078014034403617</v>
      </c>
      <c r="AC41" s="155">
        <f t="shared" si="36"/>
        <v>7.9006493346168674E-2</v>
      </c>
      <c r="AD41" s="155">
        <f t="shared" si="37"/>
        <v>-4.9209935066538311</v>
      </c>
      <c r="AE41" s="155">
        <f t="shared" si="38"/>
        <v>5.0790064933461689</v>
      </c>
      <c r="AF41" s="155">
        <f t="shared" si="39"/>
        <v>-0.96015657829981138</v>
      </c>
      <c r="AG41" s="155">
        <f t="shared" si="40"/>
        <v>1.1181695649921488</v>
      </c>
      <c r="AH41" s="155">
        <f t="shared" si="41"/>
        <v>-0.55496416954124139</v>
      </c>
      <c r="AI41" s="155">
        <f t="shared" si="42"/>
        <v>-5.5549641695412415</v>
      </c>
      <c r="AJ41" s="155">
        <f t="shared" si="43"/>
        <v>4.4450358304587585</v>
      </c>
      <c r="AK41" s="155">
        <f t="shared" si="44"/>
        <v>-2.2802042383779271</v>
      </c>
      <c r="AL41" s="155">
        <f t="shared" si="45"/>
        <v>1.1702758992954445</v>
      </c>
      <c r="AM41" s="155">
        <f t="shared" si="46"/>
        <v>-0.65277461590195029</v>
      </c>
      <c r="AN41" s="155">
        <f t="shared" si="47"/>
        <v>-5.6527746159019507</v>
      </c>
      <c r="AO41" s="155">
        <f t="shared" si="48"/>
        <v>4.3472253840980493</v>
      </c>
      <c r="AP41" s="155">
        <f t="shared" si="49"/>
        <v>-2.9221292418972946</v>
      </c>
      <c r="AQ41" s="155">
        <f t="shared" si="50"/>
        <v>1.616580010093394</v>
      </c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</row>
    <row r="42" spans="1:130" s="110" customFormat="1" x14ac:dyDescent="0.25">
      <c r="A42" s="105" t="s">
        <v>48</v>
      </c>
      <c r="B42" s="106" t="s">
        <v>165</v>
      </c>
      <c r="C42" s="105" t="s">
        <v>51</v>
      </c>
      <c r="D42" s="107" t="s">
        <v>83</v>
      </c>
      <c r="E42" s="132">
        <v>446.63977999999992</v>
      </c>
      <c r="F42" s="132">
        <f t="shared" si="22"/>
        <v>451.49999999999994</v>
      </c>
      <c r="G42" s="189">
        <v>4.05016</v>
      </c>
      <c r="H42" s="189">
        <v>0.81006</v>
      </c>
      <c r="I42" s="182">
        <f t="shared" si="23"/>
        <v>4.86022</v>
      </c>
      <c r="J42" s="38">
        <f t="shared" si="24"/>
        <v>10837.24159941206</v>
      </c>
      <c r="K42" s="109"/>
      <c r="L42" s="108">
        <v>451.2</v>
      </c>
      <c r="M42" s="89"/>
      <c r="N42" s="89"/>
      <c r="O42" s="92">
        <v>4.8451000000000004</v>
      </c>
      <c r="P42" s="89">
        <v>10797.2</v>
      </c>
      <c r="Q42" s="38"/>
      <c r="R42" s="38"/>
      <c r="S42" s="38"/>
      <c r="T42" s="38"/>
      <c r="U42" s="38">
        <f t="shared" si="29"/>
        <v>-0.31109702852956406</v>
      </c>
      <c r="V42" s="38">
        <f t="shared" si="30"/>
        <v>-0.36948146855221692</v>
      </c>
      <c r="W42" s="172"/>
      <c r="X42" s="155">
        <f t="shared" si="31"/>
        <v>-0.63246453804414848</v>
      </c>
      <c r="Y42" s="155">
        <f t="shared" si="32"/>
        <v>-5.6324645380441485</v>
      </c>
      <c r="Z42" s="155">
        <f t="shared" si="33"/>
        <v>4.3675354619558515</v>
      </c>
      <c r="AA42" s="155">
        <f t="shared" si="34"/>
        <v>-2.2727304795286587</v>
      </c>
      <c r="AB42" s="155">
        <f t="shared" si="35"/>
        <v>1.0078014034403617</v>
      </c>
      <c r="AC42" s="155">
        <f t="shared" si="36"/>
        <v>7.9006493346168674E-2</v>
      </c>
      <c r="AD42" s="155">
        <f t="shared" si="37"/>
        <v>-4.9209935066538311</v>
      </c>
      <c r="AE42" s="155">
        <f t="shared" si="38"/>
        <v>5.0790064933461689</v>
      </c>
      <c r="AF42" s="155">
        <f t="shared" si="39"/>
        <v>-0.96015657829981138</v>
      </c>
      <c r="AG42" s="155">
        <f t="shared" si="40"/>
        <v>1.1181695649921488</v>
      </c>
      <c r="AH42" s="155">
        <f t="shared" si="41"/>
        <v>-0.55496416954124139</v>
      </c>
      <c r="AI42" s="155">
        <f t="shared" si="42"/>
        <v>-5.5549641695412415</v>
      </c>
      <c r="AJ42" s="155">
        <f t="shared" si="43"/>
        <v>4.4450358304587585</v>
      </c>
      <c r="AK42" s="155">
        <f t="shared" si="44"/>
        <v>-2.2802042383779271</v>
      </c>
      <c r="AL42" s="155">
        <f t="shared" si="45"/>
        <v>1.1702758992954445</v>
      </c>
      <c r="AM42" s="155">
        <f t="shared" si="46"/>
        <v>-0.65277461590195029</v>
      </c>
      <c r="AN42" s="155">
        <f t="shared" si="47"/>
        <v>-5.6527746159019507</v>
      </c>
      <c r="AO42" s="155">
        <f t="shared" si="48"/>
        <v>4.3472253840980493</v>
      </c>
      <c r="AP42" s="155">
        <f t="shared" si="49"/>
        <v>-2.9221292418972946</v>
      </c>
      <c r="AQ42" s="155">
        <f t="shared" si="50"/>
        <v>1.616580010093394</v>
      </c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</row>
    <row r="43" spans="1:130" s="5" customFormat="1" x14ac:dyDescent="0.25">
      <c r="A43" s="36" t="s">
        <v>49</v>
      </c>
      <c r="B43" s="49" t="s">
        <v>166</v>
      </c>
      <c r="C43" s="36" t="s">
        <v>158</v>
      </c>
      <c r="D43" s="40" t="s">
        <v>81</v>
      </c>
      <c r="E43" s="131">
        <v>446.63970999999998</v>
      </c>
      <c r="F43" s="131">
        <f t="shared" si="22"/>
        <v>451.5</v>
      </c>
      <c r="G43" s="188">
        <v>4.0503099999999996</v>
      </c>
      <c r="H43" s="188">
        <v>0.80998000000000003</v>
      </c>
      <c r="I43" s="182">
        <f t="shared" si="23"/>
        <v>4.86029</v>
      </c>
      <c r="J43" s="38">
        <f t="shared" si="24"/>
        <v>10837.398737509719</v>
      </c>
      <c r="K43" s="90"/>
      <c r="L43" s="88">
        <v>450.8</v>
      </c>
      <c r="M43" s="89"/>
      <c r="N43" s="89"/>
      <c r="O43" s="92">
        <v>4.7737999999999996</v>
      </c>
      <c r="P43" s="96">
        <v>10590</v>
      </c>
      <c r="Q43" s="38"/>
      <c r="R43" s="38"/>
      <c r="S43" s="38"/>
      <c r="T43" s="38"/>
      <c r="U43" s="38">
        <f t="shared" si="29"/>
        <v>-1.779523444074333</v>
      </c>
      <c r="V43" s="38">
        <f t="shared" si="30"/>
        <v>-2.2828239829677734</v>
      </c>
      <c r="W43" s="172"/>
      <c r="X43" s="155">
        <f t="shared" si="31"/>
        <v>-0.63246453804414848</v>
      </c>
      <c r="Y43" s="155">
        <f t="shared" si="32"/>
        <v>-5.6324645380441485</v>
      </c>
      <c r="Z43" s="155">
        <f t="shared" si="33"/>
        <v>4.3675354619558515</v>
      </c>
      <c r="AA43" s="155">
        <f t="shared" si="34"/>
        <v>-2.2727304795286587</v>
      </c>
      <c r="AB43" s="155">
        <f t="shared" si="35"/>
        <v>1.0078014034403617</v>
      </c>
      <c r="AC43" s="155">
        <f t="shared" si="36"/>
        <v>7.9006493346168674E-2</v>
      </c>
      <c r="AD43" s="155">
        <f t="shared" si="37"/>
        <v>-4.9209935066538311</v>
      </c>
      <c r="AE43" s="155">
        <f t="shared" si="38"/>
        <v>5.0790064933461689</v>
      </c>
      <c r="AF43" s="155">
        <f t="shared" si="39"/>
        <v>-0.96015657829981138</v>
      </c>
      <c r="AG43" s="155">
        <f t="shared" si="40"/>
        <v>1.1181695649921488</v>
      </c>
      <c r="AH43" s="155">
        <f t="shared" si="41"/>
        <v>-0.55496416954124139</v>
      </c>
      <c r="AI43" s="155">
        <f t="shared" si="42"/>
        <v>-5.5549641695412415</v>
      </c>
      <c r="AJ43" s="155">
        <f t="shared" si="43"/>
        <v>4.4450358304587585</v>
      </c>
      <c r="AK43" s="155">
        <f t="shared" si="44"/>
        <v>-2.2802042383779271</v>
      </c>
      <c r="AL43" s="155">
        <f t="shared" si="45"/>
        <v>1.1702758992954445</v>
      </c>
      <c r="AM43" s="155">
        <f t="shared" si="46"/>
        <v>-0.65277461590195029</v>
      </c>
      <c r="AN43" s="155">
        <f t="shared" si="47"/>
        <v>-5.6527746159019507</v>
      </c>
      <c r="AO43" s="155">
        <f t="shared" si="48"/>
        <v>4.3472253840980493</v>
      </c>
      <c r="AP43" s="155">
        <f t="shared" si="49"/>
        <v>-2.9221292418972946</v>
      </c>
      <c r="AQ43" s="155">
        <f t="shared" si="50"/>
        <v>1.616580010093394</v>
      </c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</row>
    <row r="44" spans="1:130" s="5" customFormat="1" x14ac:dyDescent="0.25">
      <c r="A44" s="36" t="s">
        <v>49</v>
      </c>
      <c r="B44" s="49" t="s">
        <v>166</v>
      </c>
      <c r="C44" s="36" t="s">
        <v>158</v>
      </c>
      <c r="D44" s="40" t="s">
        <v>82</v>
      </c>
      <c r="E44" s="131">
        <v>446.53988999999996</v>
      </c>
      <c r="F44" s="131">
        <f t="shared" si="22"/>
        <v>451.4</v>
      </c>
      <c r="G44" s="188">
        <v>4.0501300000000002</v>
      </c>
      <c r="H44" s="188">
        <v>0.80998000000000003</v>
      </c>
      <c r="I44" s="182">
        <f t="shared" si="23"/>
        <v>4.8601100000000006</v>
      </c>
      <c r="J44" s="38">
        <f t="shared" si="24"/>
        <v>10839.411622648877</v>
      </c>
      <c r="K44" s="89"/>
      <c r="L44" s="88">
        <v>451.6</v>
      </c>
      <c r="M44" s="89"/>
      <c r="N44" s="89"/>
      <c r="O44" s="92">
        <v>4.7824999999999998</v>
      </c>
      <c r="P44" s="96">
        <v>10590</v>
      </c>
      <c r="Q44" s="38"/>
      <c r="R44" s="38"/>
      <c r="S44" s="38"/>
      <c r="T44" s="38"/>
      <c r="U44" s="38">
        <f t="shared" si="29"/>
        <v>-1.596877436930457</v>
      </c>
      <c r="V44" s="38">
        <f t="shared" si="30"/>
        <v>-2.3009701202575692</v>
      </c>
      <c r="W44" s="172"/>
      <c r="X44" s="155">
        <f t="shared" si="31"/>
        <v>-0.63246453804414848</v>
      </c>
      <c r="Y44" s="155">
        <f t="shared" si="32"/>
        <v>-5.6324645380441485</v>
      </c>
      <c r="Z44" s="155">
        <f t="shared" si="33"/>
        <v>4.3675354619558515</v>
      </c>
      <c r="AA44" s="155">
        <f t="shared" si="34"/>
        <v>-2.2727304795286587</v>
      </c>
      <c r="AB44" s="155">
        <f t="shared" si="35"/>
        <v>1.0078014034403617</v>
      </c>
      <c r="AC44" s="155">
        <f t="shared" si="36"/>
        <v>7.9006493346168674E-2</v>
      </c>
      <c r="AD44" s="155">
        <f t="shared" si="37"/>
        <v>-4.9209935066538311</v>
      </c>
      <c r="AE44" s="155">
        <f t="shared" si="38"/>
        <v>5.0790064933461689</v>
      </c>
      <c r="AF44" s="155">
        <f t="shared" si="39"/>
        <v>-0.96015657829981138</v>
      </c>
      <c r="AG44" s="155">
        <f t="shared" si="40"/>
        <v>1.1181695649921488</v>
      </c>
      <c r="AH44" s="155">
        <f t="shared" si="41"/>
        <v>-0.55496416954124139</v>
      </c>
      <c r="AI44" s="155">
        <f t="shared" si="42"/>
        <v>-5.5549641695412415</v>
      </c>
      <c r="AJ44" s="155">
        <f t="shared" si="43"/>
        <v>4.4450358304587585</v>
      </c>
      <c r="AK44" s="155">
        <f t="shared" si="44"/>
        <v>-2.2802042383779271</v>
      </c>
      <c r="AL44" s="155">
        <f t="shared" si="45"/>
        <v>1.1702758992954445</v>
      </c>
      <c r="AM44" s="155">
        <f t="shared" si="46"/>
        <v>-0.65277461590195029</v>
      </c>
      <c r="AN44" s="155">
        <f t="shared" si="47"/>
        <v>-5.6527746159019507</v>
      </c>
      <c r="AO44" s="155">
        <f t="shared" si="48"/>
        <v>4.3472253840980493</v>
      </c>
      <c r="AP44" s="155">
        <f t="shared" si="49"/>
        <v>-2.9221292418972946</v>
      </c>
      <c r="AQ44" s="155">
        <f t="shared" si="50"/>
        <v>1.616580010093394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</row>
    <row r="45" spans="1:130" s="5" customFormat="1" x14ac:dyDescent="0.25">
      <c r="A45" s="36" t="s">
        <v>49</v>
      </c>
      <c r="B45" s="49" t="s">
        <v>166</v>
      </c>
      <c r="C45" s="36" t="s">
        <v>158</v>
      </c>
      <c r="D45" s="40" t="s">
        <v>83</v>
      </c>
      <c r="E45" s="131">
        <v>447.03942000000001</v>
      </c>
      <c r="F45" s="131">
        <f t="shared" si="22"/>
        <v>451.90000000000003</v>
      </c>
      <c r="G45" s="188">
        <v>4.0502000000000002</v>
      </c>
      <c r="H45" s="188">
        <v>0.81037999999999999</v>
      </c>
      <c r="I45" s="182">
        <f t="shared" si="23"/>
        <v>4.8605800000000006</v>
      </c>
      <c r="J45" s="38">
        <f t="shared" si="24"/>
        <v>10828.391743117396</v>
      </c>
      <c r="K45" s="89"/>
      <c r="L45" s="88">
        <v>452</v>
      </c>
      <c r="M45" s="89"/>
      <c r="N45" s="89"/>
      <c r="O45" s="92">
        <v>4.7683</v>
      </c>
      <c r="P45" s="96">
        <v>10550</v>
      </c>
      <c r="Q45" s="38"/>
      <c r="R45" s="38"/>
      <c r="S45" s="38"/>
      <c r="T45" s="38"/>
      <c r="U45" s="38">
        <f t="shared" si="29"/>
        <v>-1.8985388575026143</v>
      </c>
      <c r="V45" s="38">
        <f t="shared" si="30"/>
        <v>-2.5709426637094439</v>
      </c>
      <c r="W45" s="172"/>
      <c r="X45" s="155">
        <f t="shared" si="31"/>
        <v>-0.63246453804414848</v>
      </c>
      <c r="Y45" s="155">
        <f t="shared" si="32"/>
        <v>-5.6324645380441485</v>
      </c>
      <c r="Z45" s="155">
        <f t="shared" si="33"/>
        <v>4.3675354619558515</v>
      </c>
      <c r="AA45" s="155">
        <f t="shared" si="34"/>
        <v>-2.2727304795286587</v>
      </c>
      <c r="AB45" s="155">
        <f t="shared" si="35"/>
        <v>1.0078014034403617</v>
      </c>
      <c r="AC45" s="155">
        <f t="shared" si="36"/>
        <v>7.9006493346168674E-2</v>
      </c>
      <c r="AD45" s="155">
        <f t="shared" si="37"/>
        <v>-4.9209935066538311</v>
      </c>
      <c r="AE45" s="155">
        <f t="shared" si="38"/>
        <v>5.0790064933461689</v>
      </c>
      <c r="AF45" s="155">
        <f t="shared" si="39"/>
        <v>-0.96015657829981138</v>
      </c>
      <c r="AG45" s="155">
        <f t="shared" si="40"/>
        <v>1.1181695649921488</v>
      </c>
      <c r="AH45" s="155">
        <f t="shared" si="41"/>
        <v>-0.55496416954124139</v>
      </c>
      <c r="AI45" s="155">
        <f t="shared" si="42"/>
        <v>-5.5549641695412415</v>
      </c>
      <c r="AJ45" s="155">
        <f t="shared" si="43"/>
        <v>4.4450358304587585</v>
      </c>
      <c r="AK45" s="155">
        <f t="shared" si="44"/>
        <v>-2.2802042383779271</v>
      </c>
      <c r="AL45" s="155">
        <f t="shared" si="45"/>
        <v>1.1702758992954445</v>
      </c>
      <c r="AM45" s="155">
        <f t="shared" si="46"/>
        <v>-0.65277461590195029</v>
      </c>
      <c r="AN45" s="155">
        <f t="shared" si="47"/>
        <v>-5.6527746159019507</v>
      </c>
      <c r="AO45" s="155">
        <f t="shared" si="48"/>
        <v>4.3472253840980493</v>
      </c>
      <c r="AP45" s="155">
        <f t="shared" si="49"/>
        <v>-2.9221292418972946</v>
      </c>
      <c r="AQ45" s="155">
        <f t="shared" si="50"/>
        <v>1.616580010093394</v>
      </c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</row>
    <row r="46" spans="1:130" s="43" customFormat="1" x14ac:dyDescent="0.25">
      <c r="A46" s="95" t="s">
        <v>119</v>
      </c>
      <c r="B46" s="64" t="s">
        <v>167</v>
      </c>
      <c r="C46" s="193" t="s">
        <v>180</v>
      </c>
      <c r="D46" s="40" t="s">
        <v>81</v>
      </c>
      <c r="E46" s="131">
        <v>446.73956000000004</v>
      </c>
      <c r="F46" s="131">
        <f t="shared" si="22"/>
        <v>451.60000000000008</v>
      </c>
      <c r="G46" s="188">
        <v>4.0502700000000003</v>
      </c>
      <c r="H46" s="188">
        <v>0.81016999999999995</v>
      </c>
      <c r="I46" s="182">
        <f t="shared" si="23"/>
        <v>4.8604400000000005</v>
      </c>
      <c r="J46" s="38">
        <f t="shared" si="24"/>
        <v>10835.319419002162</v>
      </c>
      <c r="K46" s="88">
        <v>452.6</v>
      </c>
      <c r="L46" s="88">
        <v>452.6</v>
      </c>
      <c r="M46" s="89"/>
      <c r="N46" s="89"/>
      <c r="O46" s="92">
        <v>4.8440000000000003</v>
      </c>
      <c r="P46" s="88">
        <v>10702.6</v>
      </c>
      <c r="Q46" s="38"/>
      <c r="R46" s="38"/>
      <c r="S46" s="38"/>
      <c r="T46" s="38"/>
      <c r="U46" s="38">
        <f t="shared" si="29"/>
        <v>-0.33824098229790367</v>
      </c>
      <c r="V46" s="38">
        <f t="shared" si="30"/>
        <v>-1.2248777712026526</v>
      </c>
      <c r="W46" s="172"/>
      <c r="X46" s="155">
        <f t="shared" si="31"/>
        <v>-0.63246453804414848</v>
      </c>
      <c r="Y46" s="155">
        <f t="shared" si="32"/>
        <v>-5.6324645380441485</v>
      </c>
      <c r="Z46" s="155">
        <f t="shared" si="33"/>
        <v>4.3675354619558515</v>
      </c>
      <c r="AA46" s="155">
        <f t="shared" si="34"/>
        <v>-2.2727304795286587</v>
      </c>
      <c r="AB46" s="155">
        <f t="shared" si="35"/>
        <v>1.0078014034403617</v>
      </c>
      <c r="AC46" s="155">
        <f t="shared" si="36"/>
        <v>7.9006493346168674E-2</v>
      </c>
      <c r="AD46" s="155">
        <f t="shared" si="37"/>
        <v>-4.9209935066538311</v>
      </c>
      <c r="AE46" s="155">
        <f t="shared" si="38"/>
        <v>5.0790064933461689</v>
      </c>
      <c r="AF46" s="155">
        <f t="shared" si="39"/>
        <v>-0.96015657829981138</v>
      </c>
      <c r="AG46" s="155">
        <f t="shared" si="40"/>
        <v>1.1181695649921488</v>
      </c>
      <c r="AH46" s="155">
        <f t="shared" si="41"/>
        <v>-0.55496416954124139</v>
      </c>
      <c r="AI46" s="155">
        <f t="shared" si="42"/>
        <v>-5.5549641695412415</v>
      </c>
      <c r="AJ46" s="155">
        <f t="shared" si="43"/>
        <v>4.4450358304587585</v>
      </c>
      <c r="AK46" s="155">
        <f t="shared" si="44"/>
        <v>-2.2802042383779271</v>
      </c>
      <c r="AL46" s="155">
        <f t="shared" si="45"/>
        <v>1.1702758992954445</v>
      </c>
      <c r="AM46" s="155">
        <f t="shared" si="46"/>
        <v>-0.65277461590195029</v>
      </c>
      <c r="AN46" s="155">
        <f t="shared" si="47"/>
        <v>-5.6527746159019507</v>
      </c>
      <c r="AO46" s="155">
        <f t="shared" si="48"/>
        <v>4.3472253840980493</v>
      </c>
      <c r="AP46" s="155">
        <f t="shared" si="49"/>
        <v>-2.9221292418972946</v>
      </c>
      <c r="AQ46" s="155">
        <f t="shared" si="50"/>
        <v>1.616580010093394</v>
      </c>
    </row>
    <row r="47" spans="1:130" s="43" customFormat="1" x14ac:dyDescent="0.25">
      <c r="A47" s="95" t="s">
        <v>119</v>
      </c>
      <c r="B47" s="64" t="s">
        <v>167</v>
      </c>
      <c r="C47" s="193" t="s">
        <v>180</v>
      </c>
      <c r="D47" s="40" t="s">
        <v>82</v>
      </c>
      <c r="E47" s="131">
        <v>446.73947000000004</v>
      </c>
      <c r="F47" s="131">
        <f t="shared" si="22"/>
        <v>451.60000000000008</v>
      </c>
      <c r="G47" s="188">
        <v>4.0503099999999996</v>
      </c>
      <c r="H47" s="188">
        <v>0.81022000000000005</v>
      </c>
      <c r="I47" s="182">
        <f t="shared" si="23"/>
        <v>4.8605299999999998</v>
      </c>
      <c r="J47" s="38">
        <f t="shared" si="24"/>
        <v>10835.521408486975</v>
      </c>
      <c r="K47" s="88">
        <v>452.6</v>
      </c>
      <c r="L47" s="88">
        <v>452.6</v>
      </c>
      <c r="M47" s="89"/>
      <c r="N47" s="89"/>
      <c r="O47" s="92">
        <v>4.8334000000000001</v>
      </c>
      <c r="P47" s="88">
        <v>10679.2</v>
      </c>
      <c r="Q47" s="38"/>
      <c r="R47" s="38"/>
      <c r="S47" s="38"/>
      <c r="T47" s="38"/>
      <c r="U47" s="38">
        <f t="shared" si="29"/>
        <v>-0.55816958232949199</v>
      </c>
      <c r="V47" s="38">
        <f t="shared" si="30"/>
        <v>-1.4426754615106447</v>
      </c>
      <c r="W47" s="172"/>
      <c r="X47" s="155">
        <f t="shared" si="31"/>
        <v>-0.63246453804414848</v>
      </c>
      <c r="Y47" s="155">
        <f t="shared" si="32"/>
        <v>-5.6324645380441485</v>
      </c>
      <c r="Z47" s="155">
        <f t="shared" si="33"/>
        <v>4.3675354619558515</v>
      </c>
      <c r="AA47" s="155">
        <f t="shared" si="34"/>
        <v>-2.2727304795286587</v>
      </c>
      <c r="AB47" s="155">
        <f t="shared" si="35"/>
        <v>1.0078014034403617</v>
      </c>
      <c r="AC47" s="155">
        <f t="shared" si="36"/>
        <v>7.9006493346168674E-2</v>
      </c>
      <c r="AD47" s="155">
        <f t="shared" si="37"/>
        <v>-4.9209935066538311</v>
      </c>
      <c r="AE47" s="155">
        <f t="shared" si="38"/>
        <v>5.0790064933461689</v>
      </c>
      <c r="AF47" s="155">
        <f t="shared" si="39"/>
        <v>-0.96015657829981138</v>
      </c>
      <c r="AG47" s="155">
        <f t="shared" si="40"/>
        <v>1.1181695649921488</v>
      </c>
      <c r="AH47" s="155">
        <f t="shared" si="41"/>
        <v>-0.55496416954124139</v>
      </c>
      <c r="AI47" s="155">
        <f t="shared" si="42"/>
        <v>-5.5549641695412415</v>
      </c>
      <c r="AJ47" s="155">
        <f t="shared" si="43"/>
        <v>4.4450358304587585</v>
      </c>
      <c r="AK47" s="155">
        <f t="shared" si="44"/>
        <v>-2.2802042383779271</v>
      </c>
      <c r="AL47" s="155">
        <f t="shared" si="45"/>
        <v>1.1702758992954445</v>
      </c>
      <c r="AM47" s="155">
        <f t="shared" si="46"/>
        <v>-0.65277461590195029</v>
      </c>
      <c r="AN47" s="155">
        <f t="shared" si="47"/>
        <v>-5.6527746159019507</v>
      </c>
      <c r="AO47" s="155">
        <f t="shared" si="48"/>
        <v>4.3472253840980493</v>
      </c>
      <c r="AP47" s="155">
        <f t="shared" si="49"/>
        <v>-2.9221292418972946</v>
      </c>
      <c r="AQ47" s="155">
        <f t="shared" si="50"/>
        <v>1.616580010093394</v>
      </c>
    </row>
    <row r="48" spans="1:130" s="43" customFormat="1" x14ac:dyDescent="0.25">
      <c r="A48" s="95" t="s">
        <v>119</v>
      </c>
      <c r="B48" s="64" t="s">
        <v>167</v>
      </c>
      <c r="C48" s="193" t="s">
        <v>180</v>
      </c>
      <c r="D48" s="40" t="s">
        <v>83</v>
      </c>
      <c r="E48" s="131">
        <v>446.84011000000004</v>
      </c>
      <c r="F48" s="131">
        <f t="shared" si="22"/>
        <v>451.70000000000005</v>
      </c>
      <c r="G48" s="188">
        <v>4.0503099999999996</v>
      </c>
      <c r="H48" s="188">
        <v>0.80957999999999997</v>
      </c>
      <c r="I48" s="182">
        <f t="shared" si="23"/>
        <v>4.85989</v>
      </c>
      <c r="J48" s="38">
        <f t="shared" si="24"/>
        <v>10831.67035073962</v>
      </c>
      <c r="K48" s="88">
        <v>452.7</v>
      </c>
      <c r="L48" s="88">
        <v>452.7</v>
      </c>
      <c r="M48" s="89"/>
      <c r="N48" s="89"/>
      <c r="O48" s="92">
        <v>4.8411999999999997</v>
      </c>
      <c r="P48" s="88">
        <v>10694</v>
      </c>
      <c r="Q48" s="38"/>
      <c r="R48" s="38"/>
      <c r="S48" s="38"/>
      <c r="T48" s="38"/>
      <c r="U48" s="38">
        <f t="shared" si="29"/>
        <v>-0.38457660564334412</v>
      </c>
      <c r="V48" s="38">
        <f t="shared" si="30"/>
        <v>-1.2709983435769816</v>
      </c>
      <c r="W48" s="172"/>
      <c r="X48" s="155">
        <f t="shared" si="31"/>
        <v>-0.63246453804414848</v>
      </c>
      <c r="Y48" s="155">
        <f t="shared" si="32"/>
        <v>-5.6324645380441485</v>
      </c>
      <c r="Z48" s="155">
        <f t="shared" si="33"/>
        <v>4.3675354619558515</v>
      </c>
      <c r="AA48" s="155">
        <f t="shared" si="34"/>
        <v>-2.2727304795286587</v>
      </c>
      <c r="AB48" s="155">
        <f t="shared" si="35"/>
        <v>1.0078014034403617</v>
      </c>
      <c r="AC48" s="155">
        <f t="shared" si="36"/>
        <v>7.9006493346168674E-2</v>
      </c>
      <c r="AD48" s="155">
        <f t="shared" si="37"/>
        <v>-4.9209935066538311</v>
      </c>
      <c r="AE48" s="155">
        <f t="shared" si="38"/>
        <v>5.0790064933461689</v>
      </c>
      <c r="AF48" s="155">
        <f t="shared" si="39"/>
        <v>-0.96015657829981138</v>
      </c>
      <c r="AG48" s="155">
        <f t="shared" si="40"/>
        <v>1.1181695649921488</v>
      </c>
      <c r="AH48" s="155">
        <f t="shared" si="41"/>
        <v>-0.55496416954124139</v>
      </c>
      <c r="AI48" s="155">
        <f t="shared" si="42"/>
        <v>-5.5549641695412415</v>
      </c>
      <c r="AJ48" s="155">
        <f t="shared" si="43"/>
        <v>4.4450358304587585</v>
      </c>
      <c r="AK48" s="155">
        <f t="shared" si="44"/>
        <v>-2.2802042383779271</v>
      </c>
      <c r="AL48" s="155">
        <f t="shared" si="45"/>
        <v>1.1702758992954445</v>
      </c>
      <c r="AM48" s="155">
        <f t="shared" si="46"/>
        <v>-0.65277461590195029</v>
      </c>
      <c r="AN48" s="155">
        <f t="shared" si="47"/>
        <v>-5.6527746159019507</v>
      </c>
      <c r="AO48" s="155">
        <f t="shared" si="48"/>
        <v>4.3472253840980493</v>
      </c>
      <c r="AP48" s="155">
        <f t="shared" si="49"/>
        <v>-2.9221292418972946</v>
      </c>
      <c r="AQ48" s="155">
        <f t="shared" si="50"/>
        <v>1.616580010093394</v>
      </c>
    </row>
    <row r="49" spans="1:130" s="5" customFormat="1" x14ac:dyDescent="0.25">
      <c r="A49" s="37" t="s">
        <v>52</v>
      </c>
      <c r="B49" s="49" t="s">
        <v>168</v>
      </c>
      <c r="C49" s="192" t="s">
        <v>191</v>
      </c>
      <c r="D49" s="40" t="s">
        <v>81</v>
      </c>
      <c r="E49" s="131">
        <v>447.13963999999999</v>
      </c>
      <c r="F49" s="131">
        <f t="shared" si="22"/>
        <v>451.99999999999994</v>
      </c>
      <c r="G49" s="188">
        <v>4.0501500000000004</v>
      </c>
      <c r="H49" s="188">
        <v>0.81020999999999999</v>
      </c>
      <c r="I49" s="182">
        <f t="shared" si="23"/>
        <v>4.86036</v>
      </c>
      <c r="J49" s="38">
        <f t="shared" si="24"/>
        <v>10825.486623960245</v>
      </c>
      <c r="K49" s="89"/>
      <c r="L49" s="91">
        <v>451.91</v>
      </c>
      <c r="M49" s="89"/>
      <c r="N49" s="89"/>
      <c r="O49" s="92">
        <v>4.8242000000000003</v>
      </c>
      <c r="P49" s="89">
        <v>10675</v>
      </c>
      <c r="Q49" s="38"/>
      <c r="R49" s="38"/>
      <c r="S49" s="38"/>
      <c r="T49" s="38"/>
      <c r="U49" s="38">
        <f t="shared" si="29"/>
        <v>-0.74397781234311344</v>
      </c>
      <c r="V49" s="38">
        <f t="shared" si="30"/>
        <v>-1.3901141739639717</v>
      </c>
      <c r="W49" s="172"/>
      <c r="X49" s="155">
        <f t="shared" si="31"/>
        <v>-0.63246453804414848</v>
      </c>
      <c r="Y49" s="155">
        <f t="shared" si="32"/>
        <v>-5.6324645380441485</v>
      </c>
      <c r="Z49" s="155">
        <f t="shared" si="33"/>
        <v>4.3675354619558515</v>
      </c>
      <c r="AA49" s="155">
        <f t="shared" si="34"/>
        <v>-2.2727304795286587</v>
      </c>
      <c r="AB49" s="155">
        <f t="shared" si="35"/>
        <v>1.0078014034403617</v>
      </c>
      <c r="AC49" s="155">
        <f t="shared" si="36"/>
        <v>7.9006493346168674E-2</v>
      </c>
      <c r="AD49" s="155">
        <f t="shared" si="37"/>
        <v>-4.9209935066538311</v>
      </c>
      <c r="AE49" s="155">
        <f t="shared" si="38"/>
        <v>5.0790064933461689</v>
      </c>
      <c r="AF49" s="155">
        <f t="shared" si="39"/>
        <v>-0.96015657829981138</v>
      </c>
      <c r="AG49" s="155">
        <f t="shared" si="40"/>
        <v>1.1181695649921488</v>
      </c>
      <c r="AH49" s="155">
        <f t="shared" si="41"/>
        <v>-0.55496416954124139</v>
      </c>
      <c r="AI49" s="155">
        <f t="shared" si="42"/>
        <v>-5.5549641695412415</v>
      </c>
      <c r="AJ49" s="155">
        <f t="shared" si="43"/>
        <v>4.4450358304587585</v>
      </c>
      <c r="AK49" s="155">
        <f t="shared" si="44"/>
        <v>-2.2802042383779271</v>
      </c>
      <c r="AL49" s="155">
        <f t="shared" si="45"/>
        <v>1.1702758992954445</v>
      </c>
      <c r="AM49" s="155">
        <f t="shared" si="46"/>
        <v>-0.65277461590195029</v>
      </c>
      <c r="AN49" s="155">
        <f t="shared" si="47"/>
        <v>-5.6527746159019507</v>
      </c>
      <c r="AO49" s="155">
        <f t="shared" si="48"/>
        <v>4.3472253840980493</v>
      </c>
      <c r="AP49" s="155">
        <f t="shared" si="49"/>
        <v>-2.9221292418972946</v>
      </c>
      <c r="AQ49" s="155">
        <f t="shared" si="50"/>
        <v>1.616580010093394</v>
      </c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</row>
    <row r="50" spans="1:130" s="5" customFormat="1" x14ac:dyDescent="0.25">
      <c r="A50" s="37" t="s">
        <v>52</v>
      </c>
      <c r="B50" s="49" t="s">
        <v>168</v>
      </c>
      <c r="C50" s="192" t="s">
        <v>191</v>
      </c>
      <c r="D50" s="40" t="s">
        <v>82</v>
      </c>
      <c r="E50" s="131">
        <v>446.23985000000005</v>
      </c>
      <c r="F50" s="131">
        <f t="shared" si="22"/>
        <v>451.10000000000008</v>
      </c>
      <c r="G50" s="188">
        <v>4.0502200000000004</v>
      </c>
      <c r="H50" s="188">
        <v>0.80993000000000004</v>
      </c>
      <c r="I50" s="182">
        <f t="shared" si="23"/>
        <v>4.8601500000000009</v>
      </c>
      <c r="J50" s="38">
        <f t="shared" si="24"/>
        <v>10846.758832844051</v>
      </c>
      <c r="K50" s="89"/>
      <c r="L50" s="91">
        <v>451.17</v>
      </c>
      <c r="M50" s="89"/>
      <c r="N50" s="89"/>
      <c r="O50" s="92">
        <v>4.8194999999999997</v>
      </c>
      <c r="P50" s="89">
        <v>10682</v>
      </c>
      <c r="Q50" s="38"/>
      <c r="R50" s="38"/>
      <c r="S50" s="38"/>
      <c r="T50" s="38"/>
      <c r="U50" s="38">
        <f t="shared" si="29"/>
        <v>-0.83639393845871368</v>
      </c>
      <c r="V50" s="38">
        <f t="shared" si="30"/>
        <v>-1.5189683423693343</v>
      </c>
      <c r="W50" s="172"/>
      <c r="X50" s="155">
        <f t="shared" si="31"/>
        <v>-0.63246453804414848</v>
      </c>
      <c r="Y50" s="155">
        <f t="shared" si="32"/>
        <v>-5.6324645380441485</v>
      </c>
      <c r="Z50" s="155">
        <f t="shared" si="33"/>
        <v>4.3675354619558515</v>
      </c>
      <c r="AA50" s="155">
        <f t="shared" si="34"/>
        <v>-2.2727304795286587</v>
      </c>
      <c r="AB50" s="155">
        <f t="shared" si="35"/>
        <v>1.0078014034403617</v>
      </c>
      <c r="AC50" s="155">
        <f t="shared" si="36"/>
        <v>7.9006493346168674E-2</v>
      </c>
      <c r="AD50" s="155">
        <f t="shared" si="37"/>
        <v>-4.9209935066538311</v>
      </c>
      <c r="AE50" s="155">
        <f t="shared" si="38"/>
        <v>5.0790064933461689</v>
      </c>
      <c r="AF50" s="155">
        <f t="shared" si="39"/>
        <v>-0.96015657829981138</v>
      </c>
      <c r="AG50" s="155">
        <f t="shared" si="40"/>
        <v>1.1181695649921488</v>
      </c>
      <c r="AH50" s="155">
        <f t="shared" si="41"/>
        <v>-0.55496416954124139</v>
      </c>
      <c r="AI50" s="155">
        <f t="shared" si="42"/>
        <v>-5.5549641695412415</v>
      </c>
      <c r="AJ50" s="155">
        <f t="shared" si="43"/>
        <v>4.4450358304587585</v>
      </c>
      <c r="AK50" s="155">
        <f t="shared" si="44"/>
        <v>-2.2802042383779271</v>
      </c>
      <c r="AL50" s="155">
        <f t="shared" si="45"/>
        <v>1.1702758992954445</v>
      </c>
      <c r="AM50" s="155">
        <f t="shared" si="46"/>
        <v>-0.65277461590195029</v>
      </c>
      <c r="AN50" s="155">
        <f t="shared" si="47"/>
        <v>-5.6527746159019507</v>
      </c>
      <c r="AO50" s="155">
        <f t="shared" si="48"/>
        <v>4.3472253840980493</v>
      </c>
      <c r="AP50" s="155">
        <f t="shared" si="49"/>
        <v>-2.9221292418972946</v>
      </c>
      <c r="AQ50" s="155">
        <f t="shared" si="50"/>
        <v>1.616580010093394</v>
      </c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</row>
    <row r="51" spans="1:130" s="5" customFormat="1" x14ac:dyDescent="0.25">
      <c r="A51" s="37" t="s">
        <v>52</v>
      </c>
      <c r="B51" s="49" t="s">
        <v>168</v>
      </c>
      <c r="C51" s="192" t="s">
        <v>191</v>
      </c>
      <c r="D51" s="40" t="s">
        <v>83</v>
      </c>
      <c r="E51" s="131">
        <v>446.63968000000006</v>
      </c>
      <c r="F51" s="131">
        <f t="shared" si="22"/>
        <v>451.50000000000006</v>
      </c>
      <c r="G51" s="188">
        <v>4.0501199999999997</v>
      </c>
      <c r="H51" s="188">
        <v>0.81020000000000003</v>
      </c>
      <c r="I51" s="182">
        <f t="shared" si="23"/>
        <v>4.8603199999999998</v>
      </c>
      <c r="J51" s="38">
        <f t="shared" si="24"/>
        <v>10837.466082418057</v>
      </c>
      <c r="K51" s="89"/>
      <c r="L51" s="91">
        <v>451.46</v>
      </c>
      <c r="M51" s="89"/>
      <c r="N51" s="89"/>
      <c r="O51" s="92">
        <v>4.8211000000000004</v>
      </c>
      <c r="P51" s="89">
        <v>10679</v>
      </c>
      <c r="Q51" s="38"/>
      <c r="R51" s="38"/>
      <c r="S51" s="38"/>
      <c r="T51" s="38"/>
      <c r="U51" s="38">
        <f t="shared" si="29"/>
        <v>-0.80694275274054728</v>
      </c>
      <c r="V51" s="38">
        <f t="shared" si="30"/>
        <v>-1.4622060287242011</v>
      </c>
      <c r="W51" s="172"/>
      <c r="X51" s="155">
        <f t="shared" si="31"/>
        <v>-0.63246453804414848</v>
      </c>
      <c r="Y51" s="155">
        <f t="shared" si="32"/>
        <v>-5.6324645380441485</v>
      </c>
      <c r="Z51" s="155">
        <f t="shared" si="33"/>
        <v>4.3675354619558515</v>
      </c>
      <c r="AA51" s="155">
        <f t="shared" si="34"/>
        <v>-2.2727304795286587</v>
      </c>
      <c r="AB51" s="155">
        <f t="shared" si="35"/>
        <v>1.0078014034403617</v>
      </c>
      <c r="AC51" s="155">
        <f t="shared" si="36"/>
        <v>7.9006493346168674E-2</v>
      </c>
      <c r="AD51" s="155">
        <f t="shared" si="37"/>
        <v>-4.9209935066538311</v>
      </c>
      <c r="AE51" s="155">
        <f t="shared" si="38"/>
        <v>5.0790064933461689</v>
      </c>
      <c r="AF51" s="155">
        <f t="shared" si="39"/>
        <v>-0.96015657829981138</v>
      </c>
      <c r="AG51" s="155">
        <f t="shared" si="40"/>
        <v>1.1181695649921488</v>
      </c>
      <c r="AH51" s="155">
        <f t="shared" si="41"/>
        <v>-0.55496416954124139</v>
      </c>
      <c r="AI51" s="155">
        <f t="shared" si="42"/>
        <v>-5.5549641695412415</v>
      </c>
      <c r="AJ51" s="155">
        <f t="shared" si="43"/>
        <v>4.4450358304587585</v>
      </c>
      <c r="AK51" s="155">
        <f t="shared" si="44"/>
        <v>-2.2802042383779271</v>
      </c>
      <c r="AL51" s="155">
        <f t="shared" si="45"/>
        <v>1.1702758992954445</v>
      </c>
      <c r="AM51" s="155">
        <f t="shared" si="46"/>
        <v>-0.65277461590195029</v>
      </c>
      <c r="AN51" s="155">
        <f t="shared" si="47"/>
        <v>-5.6527746159019507</v>
      </c>
      <c r="AO51" s="155">
        <f t="shared" si="48"/>
        <v>4.3472253840980493</v>
      </c>
      <c r="AP51" s="155">
        <f t="shared" si="49"/>
        <v>-2.9221292418972946</v>
      </c>
      <c r="AQ51" s="155">
        <f t="shared" si="50"/>
        <v>1.616580010093394</v>
      </c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</row>
    <row r="52" spans="1:130" s="5" customFormat="1" x14ac:dyDescent="0.25">
      <c r="A52" s="37" t="s">
        <v>53</v>
      </c>
      <c r="B52" s="49" t="s">
        <v>169</v>
      </c>
      <c r="C52" s="192" t="s">
        <v>181</v>
      </c>
      <c r="D52" s="40" t="s">
        <v>81</v>
      </c>
      <c r="E52" s="131">
        <v>447.33981</v>
      </c>
      <c r="F52" s="131">
        <f t="shared" si="22"/>
        <v>452.20000000000005</v>
      </c>
      <c r="G52" s="188">
        <v>4.0500400000000001</v>
      </c>
      <c r="H52" s="188">
        <v>0.81015000000000004</v>
      </c>
      <c r="I52" s="182">
        <f t="shared" si="23"/>
        <v>4.8601900000000002</v>
      </c>
      <c r="J52" s="38">
        <f t="shared" si="24"/>
        <v>10820.285424447897</v>
      </c>
      <c r="K52" s="89">
        <v>460</v>
      </c>
      <c r="L52" s="177">
        <v>451.99</v>
      </c>
      <c r="M52" s="92">
        <v>3.9872000000000001</v>
      </c>
      <c r="N52" s="92">
        <v>0.77470000000000006</v>
      </c>
      <c r="O52" s="89">
        <v>4.7618999999999998</v>
      </c>
      <c r="P52" s="89">
        <v>10585.86</v>
      </c>
      <c r="Q52" s="38">
        <f t="shared" si="25"/>
        <v>83.731283731283739</v>
      </c>
      <c r="R52" s="38">
        <f t="shared" si="26"/>
        <v>-1.5515896139297392</v>
      </c>
      <c r="S52" s="38">
        <f t="shared" si="27"/>
        <v>16.268716268716272</v>
      </c>
      <c r="T52" s="38">
        <f t="shared" si="28"/>
        <v>-4.3757328889711751</v>
      </c>
      <c r="U52" s="38">
        <f t="shared" si="29"/>
        <v>-2.0223489205154621</v>
      </c>
      <c r="V52" s="38">
        <f t="shared" si="30"/>
        <v>-2.1665364198085157</v>
      </c>
      <c r="W52" s="172"/>
      <c r="X52" s="155">
        <f t="shared" si="31"/>
        <v>-0.63246453804414848</v>
      </c>
      <c r="Y52" s="155">
        <f t="shared" si="32"/>
        <v>-5.6324645380441485</v>
      </c>
      <c r="Z52" s="155">
        <f t="shared" si="33"/>
        <v>4.3675354619558515</v>
      </c>
      <c r="AA52" s="155">
        <f t="shared" si="34"/>
        <v>-2.2727304795286587</v>
      </c>
      <c r="AB52" s="155">
        <f t="shared" si="35"/>
        <v>1.0078014034403617</v>
      </c>
      <c r="AC52" s="155">
        <f t="shared" si="36"/>
        <v>7.9006493346168674E-2</v>
      </c>
      <c r="AD52" s="155">
        <f t="shared" si="37"/>
        <v>-4.9209935066538311</v>
      </c>
      <c r="AE52" s="155">
        <f t="shared" si="38"/>
        <v>5.0790064933461689</v>
      </c>
      <c r="AF52" s="155">
        <f t="shared" si="39"/>
        <v>-0.96015657829981138</v>
      </c>
      <c r="AG52" s="155">
        <f t="shared" si="40"/>
        <v>1.1181695649921488</v>
      </c>
      <c r="AH52" s="155">
        <f t="shared" si="41"/>
        <v>-0.55496416954124139</v>
      </c>
      <c r="AI52" s="155">
        <f t="shared" si="42"/>
        <v>-5.5549641695412415</v>
      </c>
      <c r="AJ52" s="155">
        <f t="shared" si="43"/>
        <v>4.4450358304587585</v>
      </c>
      <c r="AK52" s="155">
        <f t="shared" si="44"/>
        <v>-2.2802042383779271</v>
      </c>
      <c r="AL52" s="155">
        <f t="shared" si="45"/>
        <v>1.1702758992954445</v>
      </c>
      <c r="AM52" s="155">
        <f t="shared" si="46"/>
        <v>-0.65277461590195029</v>
      </c>
      <c r="AN52" s="155">
        <f t="shared" si="47"/>
        <v>-5.6527746159019507</v>
      </c>
      <c r="AO52" s="155">
        <f t="shared" si="48"/>
        <v>4.3472253840980493</v>
      </c>
      <c r="AP52" s="155">
        <f t="shared" si="49"/>
        <v>-2.9221292418972946</v>
      </c>
      <c r="AQ52" s="155">
        <f t="shared" si="50"/>
        <v>1.616580010093394</v>
      </c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</row>
    <row r="53" spans="1:130" s="5" customFormat="1" x14ac:dyDescent="0.25">
      <c r="A53" s="37" t="s">
        <v>53</v>
      </c>
      <c r="B53" s="49" t="s">
        <v>169</v>
      </c>
      <c r="C53" s="192" t="s">
        <v>181</v>
      </c>
      <c r="D53" s="40" t="s">
        <v>82</v>
      </c>
      <c r="E53" s="131">
        <v>447.43968999999998</v>
      </c>
      <c r="F53" s="131">
        <f t="shared" si="22"/>
        <v>452.29999999999995</v>
      </c>
      <c r="G53" s="188">
        <v>4.0505300000000002</v>
      </c>
      <c r="H53" s="188">
        <v>0.80978000000000006</v>
      </c>
      <c r="I53" s="182">
        <f t="shared" si="23"/>
        <v>4.8603100000000001</v>
      </c>
      <c r="J53" s="38">
        <f t="shared" si="24"/>
        <v>10818.145927307836</v>
      </c>
      <c r="K53" s="89">
        <v>460</v>
      </c>
      <c r="L53" s="177">
        <v>452.12</v>
      </c>
      <c r="M53" s="92">
        <v>4.0305999999999997</v>
      </c>
      <c r="N53" s="92">
        <v>0.6774</v>
      </c>
      <c r="O53" s="92">
        <v>4.7080000000000002</v>
      </c>
      <c r="P53" s="91">
        <v>10464.290000000001</v>
      </c>
      <c r="Q53" s="38">
        <f t="shared" si="25"/>
        <v>85.611724723874246</v>
      </c>
      <c r="R53" s="38">
        <f t="shared" si="26"/>
        <v>-0.49203437574836989</v>
      </c>
      <c r="S53" s="38">
        <f t="shared" si="27"/>
        <v>14.388275276125743</v>
      </c>
      <c r="T53" s="38">
        <f t="shared" si="28"/>
        <v>-16.347649979006647</v>
      </c>
      <c r="U53" s="38">
        <f t="shared" si="29"/>
        <v>-3.1337507278342316</v>
      </c>
      <c r="V53" s="38">
        <f t="shared" si="30"/>
        <v>-3.2709479950220515</v>
      </c>
      <c r="W53" s="172"/>
      <c r="X53" s="155">
        <f t="shared" si="31"/>
        <v>-0.63246453804414848</v>
      </c>
      <c r="Y53" s="155">
        <f t="shared" si="32"/>
        <v>-5.6324645380441485</v>
      </c>
      <c r="Z53" s="155">
        <f t="shared" si="33"/>
        <v>4.3675354619558515</v>
      </c>
      <c r="AA53" s="155">
        <f t="shared" si="34"/>
        <v>-2.2727304795286587</v>
      </c>
      <c r="AB53" s="155">
        <f t="shared" si="35"/>
        <v>1.0078014034403617</v>
      </c>
      <c r="AC53" s="155">
        <f t="shared" si="36"/>
        <v>7.9006493346168674E-2</v>
      </c>
      <c r="AD53" s="155">
        <f t="shared" si="37"/>
        <v>-4.9209935066538311</v>
      </c>
      <c r="AE53" s="155">
        <f t="shared" si="38"/>
        <v>5.0790064933461689</v>
      </c>
      <c r="AF53" s="155">
        <f t="shared" si="39"/>
        <v>-0.96015657829981138</v>
      </c>
      <c r="AG53" s="155">
        <f t="shared" si="40"/>
        <v>1.1181695649921488</v>
      </c>
      <c r="AH53" s="155">
        <f t="shared" si="41"/>
        <v>-0.55496416954124139</v>
      </c>
      <c r="AI53" s="155">
        <f t="shared" si="42"/>
        <v>-5.5549641695412415</v>
      </c>
      <c r="AJ53" s="155">
        <f t="shared" si="43"/>
        <v>4.4450358304587585</v>
      </c>
      <c r="AK53" s="155">
        <f t="shared" si="44"/>
        <v>-2.2802042383779271</v>
      </c>
      <c r="AL53" s="155">
        <f t="shared" si="45"/>
        <v>1.1702758992954445</v>
      </c>
      <c r="AM53" s="155">
        <f t="shared" si="46"/>
        <v>-0.65277461590195029</v>
      </c>
      <c r="AN53" s="155">
        <f t="shared" si="47"/>
        <v>-5.6527746159019507</v>
      </c>
      <c r="AO53" s="155">
        <f t="shared" si="48"/>
        <v>4.3472253840980493</v>
      </c>
      <c r="AP53" s="155">
        <f t="shared" si="49"/>
        <v>-2.9221292418972946</v>
      </c>
      <c r="AQ53" s="155">
        <f t="shared" si="50"/>
        <v>1.616580010093394</v>
      </c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5" customFormat="1" x14ac:dyDescent="0.25">
      <c r="A54" s="128" t="s">
        <v>53</v>
      </c>
      <c r="B54" s="129" t="s">
        <v>169</v>
      </c>
      <c r="C54" s="192" t="s">
        <v>181</v>
      </c>
      <c r="D54" s="40" t="s">
        <v>83</v>
      </c>
      <c r="E54" s="131">
        <v>447.03978999999998</v>
      </c>
      <c r="F54" s="131">
        <f t="shared" ref="F54:F60" si="51">E54+G54+H54</f>
        <v>451.9</v>
      </c>
      <c r="G54" s="188">
        <v>4.0501899999999997</v>
      </c>
      <c r="H54" s="188">
        <v>0.81001999999999996</v>
      </c>
      <c r="I54" s="182">
        <f t="shared" si="23"/>
        <v>4.8602099999999995</v>
      </c>
      <c r="J54" s="38">
        <f t="shared" si="24"/>
        <v>10827.561900815714</v>
      </c>
      <c r="K54" s="89">
        <v>460</v>
      </c>
      <c r="L54" s="177">
        <v>451.7</v>
      </c>
      <c r="M54" s="92">
        <v>4.0366999999999997</v>
      </c>
      <c r="N54" s="92">
        <v>0.7702</v>
      </c>
      <c r="O54" s="92">
        <v>4.8068999999999997</v>
      </c>
      <c r="P54" s="91">
        <v>10693.56</v>
      </c>
      <c r="Q54" s="38">
        <f t="shared" si="25"/>
        <v>83.97719944246812</v>
      </c>
      <c r="R54" s="38">
        <f t="shared" si="26"/>
        <v>-0.33307079420965446</v>
      </c>
      <c r="S54" s="38">
        <f t="shared" si="27"/>
        <v>16.022800557531884</v>
      </c>
      <c r="T54" s="38">
        <f t="shared" si="28"/>
        <v>-4.91592800177773</v>
      </c>
      <c r="U54" s="38">
        <f t="shared" si="29"/>
        <v>-1.0968661847944789</v>
      </c>
      <c r="V54" s="38">
        <f t="shared" si="30"/>
        <v>-1.2375999513391738</v>
      </c>
      <c r="W54" s="172"/>
      <c r="X54" s="155">
        <f t="shared" si="31"/>
        <v>-0.63246453804414848</v>
      </c>
      <c r="Y54" s="155">
        <f t="shared" si="32"/>
        <v>-5.6324645380441485</v>
      </c>
      <c r="Z54" s="155">
        <f t="shared" si="33"/>
        <v>4.3675354619558515</v>
      </c>
      <c r="AA54" s="155">
        <f t="shared" si="34"/>
        <v>-2.2727304795286587</v>
      </c>
      <c r="AB54" s="155">
        <f t="shared" si="35"/>
        <v>1.0078014034403617</v>
      </c>
      <c r="AC54" s="155">
        <f t="shared" si="36"/>
        <v>7.9006493346168674E-2</v>
      </c>
      <c r="AD54" s="155">
        <f t="shared" si="37"/>
        <v>-4.9209935066538311</v>
      </c>
      <c r="AE54" s="155">
        <f t="shared" si="38"/>
        <v>5.0790064933461689</v>
      </c>
      <c r="AF54" s="155">
        <f t="shared" si="39"/>
        <v>-0.96015657829981138</v>
      </c>
      <c r="AG54" s="155">
        <f t="shared" si="40"/>
        <v>1.1181695649921488</v>
      </c>
      <c r="AH54" s="155">
        <f t="shared" si="41"/>
        <v>-0.55496416954124139</v>
      </c>
      <c r="AI54" s="155">
        <f t="shared" si="42"/>
        <v>-5.5549641695412415</v>
      </c>
      <c r="AJ54" s="155">
        <f t="shared" si="43"/>
        <v>4.4450358304587585</v>
      </c>
      <c r="AK54" s="155">
        <f t="shared" si="44"/>
        <v>-2.2802042383779271</v>
      </c>
      <c r="AL54" s="155">
        <f t="shared" si="45"/>
        <v>1.1702758992954445</v>
      </c>
      <c r="AM54" s="155">
        <f t="shared" si="46"/>
        <v>-0.65277461590195029</v>
      </c>
      <c r="AN54" s="155">
        <f t="shared" si="47"/>
        <v>-5.6527746159019507</v>
      </c>
      <c r="AO54" s="155">
        <f t="shared" si="48"/>
        <v>4.3472253840980493</v>
      </c>
      <c r="AP54" s="155">
        <f t="shared" si="49"/>
        <v>-2.9221292418972946</v>
      </c>
      <c r="AQ54" s="155">
        <f t="shared" si="50"/>
        <v>1.616580010093394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5" customFormat="1" x14ac:dyDescent="0.25">
      <c r="A55" s="37" t="s">
        <v>63</v>
      </c>
      <c r="B55" s="49" t="s">
        <v>170</v>
      </c>
      <c r="C55" s="37" t="s">
        <v>60</v>
      </c>
      <c r="D55" s="40" t="s">
        <v>81</v>
      </c>
      <c r="E55" s="131">
        <v>446.73990000000003</v>
      </c>
      <c r="F55" s="131">
        <f>E55+G55+H55</f>
        <v>451.6</v>
      </c>
      <c r="G55" s="188">
        <v>4.0502700000000003</v>
      </c>
      <c r="H55" s="188">
        <v>0.80983000000000005</v>
      </c>
      <c r="I55" s="182">
        <f>G55+H55</f>
        <v>4.8601000000000001</v>
      </c>
      <c r="J55" s="38">
        <f>(1.6061/(1.6061-(I55/F55)))*(I55/F55)*1000000</f>
        <v>10834.556348070539</v>
      </c>
      <c r="K55" s="88">
        <v>451.2</v>
      </c>
      <c r="L55" s="88">
        <v>456</v>
      </c>
      <c r="M55" s="89"/>
      <c r="N55" s="89"/>
      <c r="O55" s="92">
        <v>4.8384999999999998</v>
      </c>
      <c r="P55" s="89">
        <v>10716.85</v>
      </c>
      <c r="Q55" s="38"/>
      <c r="R55" s="38"/>
      <c r="S55" s="38"/>
      <c r="T55" s="38"/>
      <c r="U55" s="38">
        <f t="shared" si="29"/>
        <v>-0.44443529968519757</v>
      </c>
      <c r="V55" s="38">
        <f t="shared" si="30"/>
        <v>-1.0863974886382859</v>
      </c>
      <c r="W55" s="172"/>
      <c r="X55" s="155">
        <f t="shared" si="31"/>
        <v>-0.63246453804414848</v>
      </c>
      <c r="Y55" s="155">
        <f t="shared" si="32"/>
        <v>-5.6324645380441485</v>
      </c>
      <c r="Z55" s="155">
        <f t="shared" si="33"/>
        <v>4.3675354619558515</v>
      </c>
      <c r="AA55" s="155">
        <f t="shared" si="34"/>
        <v>-2.2727304795286587</v>
      </c>
      <c r="AB55" s="155">
        <f t="shared" si="35"/>
        <v>1.0078014034403617</v>
      </c>
      <c r="AC55" s="155">
        <f t="shared" si="36"/>
        <v>7.9006493346168674E-2</v>
      </c>
      <c r="AD55" s="155">
        <f t="shared" si="37"/>
        <v>-4.9209935066538311</v>
      </c>
      <c r="AE55" s="155">
        <f t="shared" si="38"/>
        <v>5.0790064933461689</v>
      </c>
      <c r="AF55" s="155">
        <f t="shared" si="39"/>
        <v>-0.96015657829981138</v>
      </c>
      <c r="AG55" s="155">
        <f t="shared" si="40"/>
        <v>1.1181695649921488</v>
      </c>
      <c r="AH55" s="155">
        <f t="shared" si="41"/>
        <v>-0.55496416954124139</v>
      </c>
      <c r="AI55" s="155">
        <f t="shared" si="42"/>
        <v>-5.5549641695412415</v>
      </c>
      <c r="AJ55" s="155">
        <f t="shared" si="43"/>
        <v>4.4450358304587585</v>
      </c>
      <c r="AK55" s="155">
        <f t="shared" si="44"/>
        <v>-2.2802042383779271</v>
      </c>
      <c r="AL55" s="155">
        <f t="shared" si="45"/>
        <v>1.1702758992954445</v>
      </c>
      <c r="AM55" s="155">
        <f t="shared" si="46"/>
        <v>-0.65277461590195029</v>
      </c>
      <c r="AN55" s="155">
        <f t="shared" si="47"/>
        <v>-5.6527746159019507</v>
      </c>
      <c r="AO55" s="155">
        <f t="shared" si="48"/>
        <v>4.3472253840980493</v>
      </c>
      <c r="AP55" s="155">
        <f t="shared" si="49"/>
        <v>-2.9221292418972946</v>
      </c>
      <c r="AQ55" s="155">
        <f t="shared" si="50"/>
        <v>1.616580010093394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5" customFormat="1" x14ac:dyDescent="0.25">
      <c r="A56" s="37" t="s">
        <v>63</v>
      </c>
      <c r="B56" s="49" t="s">
        <v>170</v>
      </c>
      <c r="C56" s="37" t="s">
        <v>60</v>
      </c>
      <c r="D56" s="40" t="s">
        <v>82</v>
      </c>
      <c r="E56" s="131">
        <v>446.63927999999999</v>
      </c>
      <c r="F56" s="131">
        <f t="shared" si="51"/>
        <v>451.5</v>
      </c>
      <c r="G56" s="188">
        <v>4.0505699999999996</v>
      </c>
      <c r="H56" s="188">
        <v>0.81015000000000004</v>
      </c>
      <c r="I56" s="182">
        <f t="shared" ref="I56:I63" si="52">G56+H56</f>
        <v>4.8607199999999997</v>
      </c>
      <c r="J56" s="38">
        <f t="shared" ref="J56:J63" si="53">(1.6061/(1.6061-(I56/F56)))*(I56/F56)*1000000</f>
        <v>10838.364015065361</v>
      </c>
      <c r="K56" s="88">
        <v>451.2</v>
      </c>
      <c r="L56" s="89">
        <v>456.1</v>
      </c>
      <c r="M56" s="89"/>
      <c r="N56" s="89"/>
      <c r="O56" s="92">
        <v>4.8520000000000003</v>
      </c>
      <c r="P56" s="91">
        <v>10744.4</v>
      </c>
      <c r="Q56" s="38"/>
      <c r="R56" s="38"/>
      <c r="S56" s="38"/>
      <c r="T56" s="38"/>
      <c r="U56" s="38">
        <f t="shared" si="29"/>
        <v>-0.17939729093630974</v>
      </c>
      <c r="V56" s="38">
        <f t="shared" si="30"/>
        <v>-0.86695754944889314</v>
      </c>
      <c r="W56" s="172"/>
      <c r="X56" s="155">
        <f t="shared" si="31"/>
        <v>-0.63246453804414848</v>
      </c>
      <c r="Y56" s="155">
        <f t="shared" si="32"/>
        <v>-5.6324645380441485</v>
      </c>
      <c r="Z56" s="155">
        <f t="shared" si="33"/>
        <v>4.3675354619558515</v>
      </c>
      <c r="AA56" s="155">
        <f t="shared" si="34"/>
        <v>-2.2727304795286587</v>
      </c>
      <c r="AB56" s="155">
        <f t="shared" si="35"/>
        <v>1.0078014034403617</v>
      </c>
      <c r="AC56" s="155">
        <f t="shared" si="36"/>
        <v>7.9006493346168674E-2</v>
      </c>
      <c r="AD56" s="155">
        <f t="shared" si="37"/>
        <v>-4.9209935066538311</v>
      </c>
      <c r="AE56" s="155">
        <f t="shared" si="38"/>
        <v>5.0790064933461689</v>
      </c>
      <c r="AF56" s="155">
        <f t="shared" si="39"/>
        <v>-0.96015657829981138</v>
      </c>
      <c r="AG56" s="155">
        <f t="shared" si="40"/>
        <v>1.1181695649921488</v>
      </c>
      <c r="AH56" s="155">
        <f t="shared" si="41"/>
        <v>-0.55496416954124139</v>
      </c>
      <c r="AI56" s="155">
        <f t="shared" si="42"/>
        <v>-5.5549641695412415</v>
      </c>
      <c r="AJ56" s="155">
        <f t="shared" si="43"/>
        <v>4.4450358304587585</v>
      </c>
      <c r="AK56" s="155">
        <f t="shared" si="44"/>
        <v>-2.2802042383779271</v>
      </c>
      <c r="AL56" s="155">
        <f t="shared" si="45"/>
        <v>1.1702758992954445</v>
      </c>
      <c r="AM56" s="155">
        <f t="shared" si="46"/>
        <v>-0.65277461590195029</v>
      </c>
      <c r="AN56" s="155">
        <f t="shared" si="47"/>
        <v>-5.6527746159019507</v>
      </c>
      <c r="AO56" s="155">
        <f t="shared" si="48"/>
        <v>4.3472253840980493</v>
      </c>
      <c r="AP56" s="155">
        <f t="shared" si="49"/>
        <v>-2.9221292418972946</v>
      </c>
      <c r="AQ56" s="155">
        <f t="shared" si="50"/>
        <v>1.616580010093394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</row>
    <row r="57" spans="1:130" s="5" customFormat="1" x14ac:dyDescent="0.25">
      <c r="A57" s="37" t="s">
        <v>63</v>
      </c>
      <c r="B57" s="49" t="s">
        <v>170</v>
      </c>
      <c r="C57" s="37" t="s">
        <v>60</v>
      </c>
      <c r="D57" s="40" t="s">
        <v>83</v>
      </c>
      <c r="E57" s="131">
        <v>447.03913000000006</v>
      </c>
      <c r="F57" s="131">
        <f t="shared" si="51"/>
        <v>451.90000000000003</v>
      </c>
      <c r="G57" s="188">
        <v>4.0504600000000002</v>
      </c>
      <c r="H57" s="188">
        <v>0.81040999999999996</v>
      </c>
      <c r="I57" s="182">
        <f t="shared" si="52"/>
        <v>4.8608700000000002</v>
      </c>
      <c r="J57" s="38">
        <f t="shared" si="53"/>
        <v>10829.042160651992</v>
      </c>
      <c r="K57" s="88">
        <v>447.7</v>
      </c>
      <c r="L57" s="88">
        <v>452.6</v>
      </c>
      <c r="M57" s="89"/>
      <c r="N57" s="89"/>
      <c r="O57" s="92">
        <v>4.8673000000000002</v>
      </c>
      <c r="P57" s="91">
        <v>10861.63</v>
      </c>
      <c r="Q57" s="38"/>
      <c r="R57" s="38"/>
      <c r="S57" s="38"/>
      <c r="T57" s="38"/>
      <c r="U57" s="38">
        <f t="shared" si="29"/>
        <v>0.13228084684428787</v>
      </c>
      <c r="V57" s="38">
        <f t="shared" si="30"/>
        <v>0.3009300256159036</v>
      </c>
      <c r="W57" s="172"/>
      <c r="X57" s="155">
        <f t="shared" si="31"/>
        <v>-0.63246453804414848</v>
      </c>
      <c r="Y57" s="155">
        <f t="shared" si="32"/>
        <v>-5.6324645380441485</v>
      </c>
      <c r="Z57" s="155">
        <f t="shared" si="33"/>
        <v>4.3675354619558515</v>
      </c>
      <c r="AA57" s="155">
        <f t="shared" si="34"/>
        <v>-2.2727304795286587</v>
      </c>
      <c r="AB57" s="155">
        <f t="shared" si="35"/>
        <v>1.0078014034403617</v>
      </c>
      <c r="AC57" s="155">
        <f t="shared" si="36"/>
        <v>7.9006493346168674E-2</v>
      </c>
      <c r="AD57" s="155">
        <f t="shared" si="37"/>
        <v>-4.9209935066538311</v>
      </c>
      <c r="AE57" s="155">
        <f t="shared" si="38"/>
        <v>5.0790064933461689</v>
      </c>
      <c r="AF57" s="155">
        <f t="shared" si="39"/>
        <v>-0.96015657829981138</v>
      </c>
      <c r="AG57" s="155">
        <f t="shared" si="40"/>
        <v>1.1181695649921488</v>
      </c>
      <c r="AH57" s="155">
        <f t="shared" si="41"/>
        <v>-0.55496416954124139</v>
      </c>
      <c r="AI57" s="155">
        <f t="shared" si="42"/>
        <v>-5.5549641695412415</v>
      </c>
      <c r="AJ57" s="155">
        <f t="shared" si="43"/>
        <v>4.4450358304587585</v>
      </c>
      <c r="AK57" s="155">
        <f t="shared" si="44"/>
        <v>-2.2802042383779271</v>
      </c>
      <c r="AL57" s="155">
        <f t="shared" si="45"/>
        <v>1.1702758992954445</v>
      </c>
      <c r="AM57" s="155">
        <f t="shared" si="46"/>
        <v>-0.65277461590195029</v>
      </c>
      <c r="AN57" s="155">
        <f t="shared" si="47"/>
        <v>-5.6527746159019507</v>
      </c>
      <c r="AO57" s="155">
        <f t="shared" si="48"/>
        <v>4.3472253840980493</v>
      </c>
      <c r="AP57" s="155">
        <f t="shared" si="49"/>
        <v>-2.9221292418972946</v>
      </c>
      <c r="AQ57" s="155">
        <f t="shared" si="50"/>
        <v>1.616580010093394</v>
      </c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5" customFormat="1" x14ac:dyDescent="0.25">
      <c r="A58" s="40" t="s">
        <v>64</v>
      </c>
      <c r="B58" s="64" t="s">
        <v>171</v>
      </c>
      <c r="C58" s="5" t="s">
        <v>160</v>
      </c>
      <c r="D58" s="40" t="s">
        <v>81</v>
      </c>
      <c r="E58" s="131">
        <v>446.64026999999999</v>
      </c>
      <c r="F58" s="131">
        <f t="shared" si="51"/>
        <v>451.5</v>
      </c>
      <c r="G58" s="190">
        <v>4.0501199999999997</v>
      </c>
      <c r="H58" s="43">
        <v>0.80961000000000005</v>
      </c>
      <c r="I58" s="182">
        <f t="shared" si="52"/>
        <v>4.8597299999999999</v>
      </c>
      <c r="J58" s="38">
        <f t="shared" si="53"/>
        <v>10836.141633583667</v>
      </c>
      <c r="K58" s="178">
        <v>446.51369999999997</v>
      </c>
      <c r="L58" s="191">
        <v>451.35</v>
      </c>
      <c r="M58" s="92">
        <v>4.0294999999999996</v>
      </c>
      <c r="N58" s="89">
        <v>0.80679999999999996</v>
      </c>
      <c r="O58" s="92">
        <v>4.8362999999999996</v>
      </c>
      <c r="P58" s="196">
        <v>10787.15489</v>
      </c>
      <c r="Q58" s="38">
        <f t="shared" si="25"/>
        <v>83.317825610487347</v>
      </c>
      <c r="R58" s="38">
        <f t="shared" si="26"/>
        <v>-0.50912071741084419</v>
      </c>
      <c r="S58" s="38">
        <f t="shared" si="27"/>
        <v>16.682174389512642</v>
      </c>
      <c r="T58" s="38">
        <f t="shared" si="28"/>
        <v>-0.3470806931732674</v>
      </c>
      <c r="U58" s="38">
        <f t="shared" si="29"/>
        <v>-0.48212555018489267</v>
      </c>
      <c r="V58" s="38">
        <f t="shared" si="30"/>
        <v>-0.45206813679738772</v>
      </c>
      <c r="W58" s="172"/>
      <c r="X58" s="155">
        <f t="shared" si="31"/>
        <v>-0.63246453804414848</v>
      </c>
      <c r="Y58" s="155">
        <f t="shared" si="32"/>
        <v>-5.6324645380441485</v>
      </c>
      <c r="Z58" s="155">
        <f t="shared" si="33"/>
        <v>4.3675354619558515</v>
      </c>
      <c r="AA58" s="155">
        <f t="shared" si="34"/>
        <v>-2.2727304795286587</v>
      </c>
      <c r="AB58" s="155">
        <f t="shared" si="35"/>
        <v>1.0078014034403617</v>
      </c>
      <c r="AC58" s="155">
        <f t="shared" si="36"/>
        <v>7.9006493346168674E-2</v>
      </c>
      <c r="AD58" s="155">
        <f t="shared" si="37"/>
        <v>-4.9209935066538311</v>
      </c>
      <c r="AE58" s="155">
        <f t="shared" si="38"/>
        <v>5.0790064933461689</v>
      </c>
      <c r="AF58" s="155">
        <f t="shared" si="39"/>
        <v>-0.96015657829981138</v>
      </c>
      <c r="AG58" s="155">
        <f t="shared" si="40"/>
        <v>1.1181695649921488</v>
      </c>
      <c r="AH58" s="155">
        <f t="shared" si="41"/>
        <v>-0.55496416954124139</v>
      </c>
      <c r="AI58" s="155">
        <f t="shared" si="42"/>
        <v>-5.5549641695412415</v>
      </c>
      <c r="AJ58" s="155">
        <f t="shared" si="43"/>
        <v>4.4450358304587585</v>
      </c>
      <c r="AK58" s="155">
        <f t="shared" si="44"/>
        <v>-2.2802042383779271</v>
      </c>
      <c r="AL58" s="155">
        <f t="shared" si="45"/>
        <v>1.1702758992954445</v>
      </c>
      <c r="AM58" s="155">
        <f t="shared" si="46"/>
        <v>-0.65277461590195029</v>
      </c>
      <c r="AN58" s="155">
        <f t="shared" si="47"/>
        <v>-5.6527746159019507</v>
      </c>
      <c r="AO58" s="155">
        <f t="shared" si="48"/>
        <v>4.3472253840980493</v>
      </c>
      <c r="AP58" s="155">
        <f t="shared" si="49"/>
        <v>-2.9221292418972946</v>
      </c>
      <c r="AQ58" s="155">
        <f t="shared" si="50"/>
        <v>1.616580010093394</v>
      </c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5" customFormat="1" x14ac:dyDescent="0.25">
      <c r="A59" s="40" t="s">
        <v>64</v>
      </c>
      <c r="B59" s="64" t="s">
        <v>171</v>
      </c>
      <c r="C59" s="5" t="s">
        <v>160</v>
      </c>
      <c r="D59" s="40" t="s">
        <v>82</v>
      </c>
      <c r="E59" s="131">
        <v>446.84021000000007</v>
      </c>
      <c r="F59" s="131">
        <f t="shared" si="51"/>
        <v>451.7000000000001</v>
      </c>
      <c r="G59" s="190">
        <v>4.0501100000000001</v>
      </c>
      <c r="H59" s="43">
        <v>0.80967999999999996</v>
      </c>
      <c r="I59" s="182">
        <f t="shared" si="52"/>
        <v>4.8597900000000003</v>
      </c>
      <c r="J59" s="38">
        <f t="shared" si="53"/>
        <v>10831.445968736894</v>
      </c>
      <c r="K59" s="178">
        <v>446.7636</v>
      </c>
      <c r="L59" s="191">
        <v>451.61</v>
      </c>
      <c r="M59" s="89">
        <v>4.0355999999999996</v>
      </c>
      <c r="N59" s="92">
        <v>0.81079999999999997</v>
      </c>
      <c r="O59" s="92">
        <v>4.8464</v>
      </c>
      <c r="P59" s="196">
        <v>10803.56884</v>
      </c>
      <c r="Q59" s="38">
        <f t="shared" si="25"/>
        <v>83.270056124133376</v>
      </c>
      <c r="R59" s="38">
        <f t="shared" si="26"/>
        <v>-0.35826187436885581</v>
      </c>
      <c r="S59" s="38">
        <f t="shared" si="27"/>
        <v>16.729943875866621</v>
      </c>
      <c r="T59" s="38">
        <f t="shared" si="28"/>
        <v>0.13832625234660728</v>
      </c>
      <c r="U59" s="38">
        <f t="shared" si="29"/>
        <v>-0.27552630874997136</v>
      </c>
      <c r="V59" s="38">
        <f t="shared" si="30"/>
        <v>-0.25737218112297339</v>
      </c>
      <c r="W59" s="172"/>
      <c r="X59" s="155">
        <f t="shared" si="31"/>
        <v>-0.63246453804414848</v>
      </c>
      <c r="Y59" s="155">
        <f t="shared" si="32"/>
        <v>-5.6324645380441485</v>
      </c>
      <c r="Z59" s="155">
        <f t="shared" si="33"/>
        <v>4.3675354619558515</v>
      </c>
      <c r="AA59" s="155">
        <f t="shared" si="34"/>
        <v>-2.2727304795286587</v>
      </c>
      <c r="AB59" s="155">
        <f t="shared" si="35"/>
        <v>1.0078014034403617</v>
      </c>
      <c r="AC59" s="155">
        <f t="shared" si="36"/>
        <v>7.9006493346168674E-2</v>
      </c>
      <c r="AD59" s="155">
        <f t="shared" si="37"/>
        <v>-4.9209935066538311</v>
      </c>
      <c r="AE59" s="155">
        <f t="shared" si="38"/>
        <v>5.0790064933461689</v>
      </c>
      <c r="AF59" s="155">
        <f t="shared" si="39"/>
        <v>-0.96015657829981138</v>
      </c>
      <c r="AG59" s="155">
        <f t="shared" si="40"/>
        <v>1.1181695649921488</v>
      </c>
      <c r="AH59" s="155">
        <f t="shared" si="41"/>
        <v>-0.55496416954124139</v>
      </c>
      <c r="AI59" s="155">
        <f t="shared" si="42"/>
        <v>-5.5549641695412415</v>
      </c>
      <c r="AJ59" s="155">
        <f t="shared" si="43"/>
        <v>4.4450358304587585</v>
      </c>
      <c r="AK59" s="155">
        <f t="shared" si="44"/>
        <v>-2.2802042383779271</v>
      </c>
      <c r="AL59" s="155">
        <f t="shared" si="45"/>
        <v>1.1702758992954445</v>
      </c>
      <c r="AM59" s="155">
        <f t="shared" si="46"/>
        <v>-0.65277461590195029</v>
      </c>
      <c r="AN59" s="155">
        <f t="shared" si="47"/>
        <v>-5.6527746159019507</v>
      </c>
      <c r="AO59" s="155">
        <f t="shared" si="48"/>
        <v>4.3472253840980493</v>
      </c>
      <c r="AP59" s="155">
        <f t="shared" si="49"/>
        <v>-2.9221292418972946</v>
      </c>
      <c r="AQ59" s="155">
        <f t="shared" si="50"/>
        <v>1.616580010093394</v>
      </c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5" customFormat="1" x14ac:dyDescent="0.25">
      <c r="A60" s="40" t="s">
        <v>64</v>
      </c>
      <c r="B60" s="64" t="s">
        <v>171</v>
      </c>
      <c r="C60" s="5" t="s">
        <v>160</v>
      </c>
      <c r="D60" s="40" t="s">
        <v>83</v>
      </c>
      <c r="E60" s="131">
        <v>446.93953999999997</v>
      </c>
      <c r="F60" s="131">
        <f t="shared" si="51"/>
        <v>451.79999999999995</v>
      </c>
      <c r="G60" s="190">
        <v>4.0503</v>
      </c>
      <c r="H60" s="43">
        <v>0.81015999999999999</v>
      </c>
      <c r="I60" s="182">
        <f t="shared" si="52"/>
        <v>4.8604599999999998</v>
      </c>
      <c r="J60" s="38">
        <f t="shared" si="53"/>
        <v>10830.53542939416</v>
      </c>
      <c r="K60" s="178">
        <v>446.86040000000003</v>
      </c>
      <c r="L60" s="191">
        <v>451.7</v>
      </c>
      <c r="M60" s="92">
        <v>4.0292000000000003</v>
      </c>
      <c r="N60" s="92">
        <v>0.81040000000000001</v>
      </c>
      <c r="O60" s="92">
        <v>4.8395999999999999</v>
      </c>
      <c r="P60" s="196">
        <v>10786.14</v>
      </c>
      <c r="Q60" s="38">
        <f t="shared" si="25"/>
        <v>83.254814447475013</v>
      </c>
      <c r="R60" s="38">
        <f t="shared" si="26"/>
        <v>-0.52094906550131281</v>
      </c>
      <c r="S60" s="38">
        <f t="shared" si="27"/>
        <v>16.745185552525001</v>
      </c>
      <c r="T60" s="38">
        <f t="shared" si="28"/>
        <v>2.9623778019158931E-2</v>
      </c>
      <c r="U60" s="38">
        <f t="shared" si="29"/>
        <v>-0.42917748525859445</v>
      </c>
      <c r="V60" s="38">
        <f t="shared" si="30"/>
        <v>-0.40990983025336908</v>
      </c>
      <c r="W60" s="172"/>
      <c r="X60" s="155">
        <f t="shared" si="31"/>
        <v>-0.63246453804414848</v>
      </c>
      <c r="Y60" s="155">
        <f t="shared" si="32"/>
        <v>-5.6324645380441485</v>
      </c>
      <c r="Z60" s="155">
        <f t="shared" si="33"/>
        <v>4.3675354619558515</v>
      </c>
      <c r="AA60" s="155">
        <f t="shared" si="34"/>
        <v>-2.2727304795286587</v>
      </c>
      <c r="AB60" s="155">
        <f t="shared" si="35"/>
        <v>1.0078014034403617</v>
      </c>
      <c r="AC60" s="155">
        <f t="shared" si="36"/>
        <v>7.9006493346168674E-2</v>
      </c>
      <c r="AD60" s="155">
        <f t="shared" si="37"/>
        <v>-4.9209935066538311</v>
      </c>
      <c r="AE60" s="155">
        <f t="shared" si="38"/>
        <v>5.0790064933461689</v>
      </c>
      <c r="AF60" s="155">
        <f t="shared" si="39"/>
        <v>-0.96015657829981138</v>
      </c>
      <c r="AG60" s="155">
        <f t="shared" si="40"/>
        <v>1.1181695649921488</v>
      </c>
      <c r="AH60" s="155">
        <f t="shared" si="41"/>
        <v>-0.55496416954124139</v>
      </c>
      <c r="AI60" s="155">
        <f t="shared" si="42"/>
        <v>-5.5549641695412415</v>
      </c>
      <c r="AJ60" s="155">
        <f t="shared" si="43"/>
        <v>4.4450358304587585</v>
      </c>
      <c r="AK60" s="155">
        <f t="shared" si="44"/>
        <v>-2.2802042383779271</v>
      </c>
      <c r="AL60" s="155">
        <f t="shared" si="45"/>
        <v>1.1702758992954445</v>
      </c>
      <c r="AM60" s="155">
        <f t="shared" si="46"/>
        <v>-0.65277461590195029</v>
      </c>
      <c r="AN60" s="155">
        <f t="shared" si="47"/>
        <v>-5.6527746159019507</v>
      </c>
      <c r="AO60" s="155">
        <f t="shared" si="48"/>
        <v>4.3472253840980493</v>
      </c>
      <c r="AP60" s="155">
        <f t="shared" si="49"/>
        <v>-2.9221292418972946</v>
      </c>
      <c r="AQ60" s="155">
        <f t="shared" si="50"/>
        <v>1.616580010093394</v>
      </c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</row>
    <row r="61" spans="1:130" s="5" customFormat="1" x14ac:dyDescent="0.25">
      <c r="A61" s="40" t="s">
        <v>145</v>
      </c>
      <c r="B61" s="64" t="s">
        <v>172</v>
      </c>
      <c r="C61" s="192" t="s">
        <v>176</v>
      </c>
      <c r="D61" s="40" t="s">
        <v>81</v>
      </c>
      <c r="E61" s="131">
        <v>446.63938000000002</v>
      </c>
      <c r="F61" s="131">
        <f t="shared" ref="F61:F63" si="54">E61+G61+H61</f>
        <v>451.50000000000006</v>
      </c>
      <c r="G61" s="190">
        <v>4.0505599999999999</v>
      </c>
      <c r="H61" s="43">
        <v>0.81006</v>
      </c>
      <c r="I61" s="182">
        <f t="shared" si="52"/>
        <v>4.8606199999999999</v>
      </c>
      <c r="J61" s="38">
        <f t="shared" si="53"/>
        <v>10838.139531810037</v>
      </c>
      <c r="K61" s="135">
        <v>447.2</v>
      </c>
      <c r="L61" s="135">
        <v>450</v>
      </c>
      <c r="M61" s="92">
        <v>4.0153999999999996</v>
      </c>
      <c r="N61" s="92">
        <v>0.81220000000000003</v>
      </c>
      <c r="O61" s="89">
        <v>4.8276000000000003</v>
      </c>
      <c r="P61" s="88">
        <v>10795.8</v>
      </c>
      <c r="Q61" s="38">
        <f t="shared" si="25"/>
        <v>83.175905211699387</v>
      </c>
      <c r="R61" s="38">
        <f t="shared" si="26"/>
        <v>-0.86802812450624856</v>
      </c>
      <c r="S61" s="38">
        <f t="shared" si="27"/>
        <v>16.824094788300602</v>
      </c>
      <c r="T61" s="38">
        <f t="shared" si="28"/>
        <v>0.26417796212626604</v>
      </c>
      <c r="U61" s="38">
        <f t="shared" si="29"/>
        <v>-0.67933720389579122</v>
      </c>
      <c r="V61" s="38">
        <f t="shared" si="30"/>
        <v>-0.39065313456954986</v>
      </c>
      <c r="W61" s="172"/>
      <c r="X61" s="155">
        <f t="shared" si="31"/>
        <v>-0.63246453804414848</v>
      </c>
      <c r="Y61" s="155">
        <f t="shared" si="32"/>
        <v>-5.6324645380441485</v>
      </c>
      <c r="Z61" s="155">
        <f t="shared" si="33"/>
        <v>4.3675354619558515</v>
      </c>
      <c r="AA61" s="155">
        <f t="shared" si="34"/>
        <v>-2.2727304795286587</v>
      </c>
      <c r="AB61" s="155">
        <f t="shared" si="35"/>
        <v>1.0078014034403617</v>
      </c>
      <c r="AC61" s="155">
        <f t="shared" si="36"/>
        <v>7.9006493346168674E-2</v>
      </c>
      <c r="AD61" s="155">
        <f t="shared" si="37"/>
        <v>-4.9209935066538311</v>
      </c>
      <c r="AE61" s="155">
        <f t="shared" si="38"/>
        <v>5.0790064933461689</v>
      </c>
      <c r="AF61" s="155">
        <f t="shared" si="39"/>
        <v>-0.96015657829981138</v>
      </c>
      <c r="AG61" s="155">
        <f t="shared" si="40"/>
        <v>1.1181695649921488</v>
      </c>
      <c r="AH61" s="155">
        <f t="shared" si="41"/>
        <v>-0.55496416954124139</v>
      </c>
      <c r="AI61" s="155">
        <f t="shared" si="42"/>
        <v>-5.5549641695412415</v>
      </c>
      <c r="AJ61" s="155">
        <f t="shared" si="43"/>
        <v>4.4450358304587585</v>
      </c>
      <c r="AK61" s="155">
        <f t="shared" si="44"/>
        <v>-2.2802042383779271</v>
      </c>
      <c r="AL61" s="155">
        <f t="shared" si="45"/>
        <v>1.1702758992954445</v>
      </c>
      <c r="AM61" s="155">
        <f t="shared" si="46"/>
        <v>-0.65277461590195029</v>
      </c>
      <c r="AN61" s="155">
        <f t="shared" si="47"/>
        <v>-5.6527746159019507</v>
      </c>
      <c r="AO61" s="155">
        <f t="shared" si="48"/>
        <v>4.3472253840980493</v>
      </c>
      <c r="AP61" s="155">
        <f t="shared" si="49"/>
        <v>-2.9221292418972946</v>
      </c>
      <c r="AQ61" s="155">
        <f t="shared" si="50"/>
        <v>1.616580010093394</v>
      </c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5" customFormat="1" x14ac:dyDescent="0.25">
      <c r="A62" s="40" t="s">
        <v>145</v>
      </c>
      <c r="B62" s="64" t="s">
        <v>172</v>
      </c>
      <c r="C62" s="192" t="s">
        <v>193</v>
      </c>
      <c r="D62" s="40" t="s">
        <v>82</v>
      </c>
      <c r="E62" s="131">
        <v>446.53922999999998</v>
      </c>
      <c r="F62" s="131">
        <f t="shared" si="54"/>
        <v>451.4</v>
      </c>
      <c r="G62" s="190">
        <v>4.0505500000000003</v>
      </c>
      <c r="H62" s="43">
        <v>0.81022000000000005</v>
      </c>
      <c r="I62" s="182">
        <f t="shared" si="52"/>
        <v>4.8607700000000005</v>
      </c>
      <c r="J62" s="38">
        <f t="shared" si="53"/>
        <v>10840.893543839147</v>
      </c>
      <c r="K62" s="90">
        <v>447.5</v>
      </c>
      <c r="L62" s="135">
        <v>452</v>
      </c>
      <c r="M62" s="92">
        <v>3.7067000000000001</v>
      </c>
      <c r="N62" s="92">
        <v>0.82030000000000003</v>
      </c>
      <c r="O62" s="92">
        <v>4.5270000000000001</v>
      </c>
      <c r="P62" s="88">
        <v>10116.799999999999</v>
      </c>
      <c r="Q62" s="38">
        <f t="shared" si="25"/>
        <v>81.879832118400714</v>
      </c>
      <c r="R62" s="38">
        <f t="shared" si="26"/>
        <v>-8.4889706336176616</v>
      </c>
      <c r="S62" s="38">
        <f t="shared" si="27"/>
        <v>18.120167881599293</v>
      </c>
      <c r="T62" s="38">
        <f t="shared" si="28"/>
        <v>1.2441065389647228</v>
      </c>
      <c r="U62" s="38">
        <f t="shared" si="29"/>
        <v>-6.8666075539472207</v>
      </c>
      <c r="V62" s="38">
        <f t="shared" si="30"/>
        <v>-6.6792791656057586</v>
      </c>
      <c r="W62" s="172"/>
      <c r="X62" s="155">
        <f t="shared" si="31"/>
        <v>-0.63246453804414848</v>
      </c>
      <c r="Y62" s="155">
        <f t="shared" si="32"/>
        <v>-5.6324645380441485</v>
      </c>
      <c r="Z62" s="155">
        <f t="shared" si="33"/>
        <v>4.3675354619558515</v>
      </c>
      <c r="AA62" s="155">
        <f t="shared" si="34"/>
        <v>-2.2727304795286587</v>
      </c>
      <c r="AB62" s="155">
        <f t="shared" si="35"/>
        <v>1.0078014034403617</v>
      </c>
      <c r="AC62" s="155">
        <f t="shared" si="36"/>
        <v>7.9006493346168674E-2</v>
      </c>
      <c r="AD62" s="155">
        <f t="shared" si="37"/>
        <v>-4.9209935066538311</v>
      </c>
      <c r="AE62" s="155">
        <f t="shared" si="38"/>
        <v>5.0790064933461689</v>
      </c>
      <c r="AF62" s="155">
        <f t="shared" si="39"/>
        <v>-0.96015657829981138</v>
      </c>
      <c r="AG62" s="155">
        <f t="shared" si="40"/>
        <v>1.1181695649921488</v>
      </c>
      <c r="AH62" s="155">
        <f t="shared" si="41"/>
        <v>-0.55496416954124139</v>
      </c>
      <c r="AI62" s="155">
        <f t="shared" si="42"/>
        <v>-5.5549641695412415</v>
      </c>
      <c r="AJ62" s="155">
        <f t="shared" si="43"/>
        <v>4.4450358304587585</v>
      </c>
      <c r="AK62" s="155">
        <f t="shared" si="44"/>
        <v>-2.2802042383779271</v>
      </c>
      <c r="AL62" s="155">
        <f t="shared" si="45"/>
        <v>1.1702758992954445</v>
      </c>
      <c r="AM62" s="155">
        <f t="shared" si="46"/>
        <v>-0.65277461590195029</v>
      </c>
      <c r="AN62" s="155">
        <f t="shared" si="47"/>
        <v>-5.6527746159019507</v>
      </c>
      <c r="AO62" s="155">
        <f t="shared" si="48"/>
        <v>4.3472253840980493</v>
      </c>
      <c r="AP62" s="155">
        <f t="shared" si="49"/>
        <v>-2.9221292418972946</v>
      </c>
      <c r="AQ62" s="155">
        <f t="shared" si="50"/>
        <v>1.616580010093394</v>
      </c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5" customFormat="1" x14ac:dyDescent="0.25">
      <c r="A63" s="186" t="s">
        <v>145</v>
      </c>
      <c r="B63" s="187" t="s">
        <v>172</v>
      </c>
      <c r="C63" s="5" t="s">
        <v>156</v>
      </c>
      <c r="D63" s="40" t="s">
        <v>83</v>
      </c>
      <c r="E63" s="131">
        <v>446.93958000000003</v>
      </c>
      <c r="F63" s="131">
        <f t="shared" si="54"/>
        <v>451.8</v>
      </c>
      <c r="G63" s="190">
        <v>4.05044</v>
      </c>
      <c r="H63" s="43">
        <v>0.80998000000000003</v>
      </c>
      <c r="I63" s="182">
        <f t="shared" si="52"/>
        <v>4.8604200000000004</v>
      </c>
      <c r="J63" s="38">
        <f t="shared" si="53"/>
        <v>10830.445696577171</v>
      </c>
      <c r="K63" s="90">
        <v>447.5</v>
      </c>
      <c r="L63" s="135">
        <v>452.3</v>
      </c>
      <c r="M63" s="92">
        <v>4.0208000000000004</v>
      </c>
      <c r="N63" s="92">
        <v>0.8115</v>
      </c>
      <c r="O63" s="92">
        <v>4.8323</v>
      </c>
      <c r="P63" s="88">
        <v>10799.2</v>
      </c>
      <c r="Q63" s="38">
        <f t="shared" si="25"/>
        <v>83.206754547523971</v>
      </c>
      <c r="R63" s="38">
        <f t="shared" si="26"/>
        <v>-0.73177235065819191</v>
      </c>
      <c r="S63" s="38">
        <f t="shared" si="27"/>
        <v>16.793245452476047</v>
      </c>
      <c r="T63" s="38">
        <f t="shared" si="28"/>
        <v>0.18765895454208323</v>
      </c>
      <c r="U63" s="38">
        <f t="shared" si="29"/>
        <v>-0.57855082482584563</v>
      </c>
      <c r="V63" s="38">
        <f t="shared" si="30"/>
        <v>-0.28849871420384449</v>
      </c>
      <c r="W63" s="172"/>
      <c r="X63" s="155">
        <f t="shared" si="31"/>
        <v>-0.63246453804414848</v>
      </c>
      <c r="Y63" s="155">
        <f t="shared" si="32"/>
        <v>-5.6324645380441485</v>
      </c>
      <c r="Z63" s="155">
        <f t="shared" si="33"/>
        <v>4.3675354619558515</v>
      </c>
      <c r="AA63" s="155">
        <f t="shared" si="34"/>
        <v>-2.2727304795286587</v>
      </c>
      <c r="AB63" s="155">
        <f t="shared" si="35"/>
        <v>1.0078014034403617</v>
      </c>
      <c r="AC63" s="155">
        <f t="shared" si="36"/>
        <v>7.9006493346168674E-2</v>
      </c>
      <c r="AD63" s="155">
        <f t="shared" si="37"/>
        <v>-4.9209935066538311</v>
      </c>
      <c r="AE63" s="155">
        <f t="shared" si="38"/>
        <v>5.0790064933461689</v>
      </c>
      <c r="AF63" s="155">
        <f t="shared" si="39"/>
        <v>-0.96015657829981138</v>
      </c>
      <c r="AG63" s="155">
        <f t="shared" si="40"/>
        <v>1.1181695649921488</v>
      </c>
      <c r="AH63" s="155">
        <f t="shared" si="41"/>
        <v>-0.55496416954124139</v>
      </c>
      <c r="AI63" s="155">
        <f t="shared" si="42"/>
        <v>-5.5549641695412415</v>
      </c>
      <c r="AJ63" s="155">
        <f t="shared" si="43"/>
        <v>4.4450358304587585</v>
      </c>
      <c r="AK63" s="155">
        <f t="shared" si="44"/>
        <v>-2.2802042383779271</v>
      </c>
      <c r="AL63" s="155">
        <f t="shared" si="45"/>
        <v>1.1702758992954445</v>
      </c>
      <c r="AM63" s="155">
        <f t="shared" si="46"/>
        <v>-0.65277461590195029</v>
      </c>
      <c r="AN63" s="155">
        <f t="shared" si="47"/>
        <v>-5.6527746159019507</v>
      </c>
      <c r="AO63" s="155">
        <f t="shared" si="48"/>
        <v>4.3472253840980493</v>
      </c>
      <c r="AP63" s="155">
        <f t="shared" si="49"/>
        <v>-2.9221292418972946</v>
      </c>
      <c r="AQ63" s="155">
        <f t="shared" si="50"/>
        <v>1.616580010093394</v>
      </c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5" customFormat="1" x14ac:dyDescent="0.25">
      <c r="A64" s="37"/>
      <c r="B64" s="49"/>
      <c r="D64" s="37"/>
      <c r="E64" s="37"/>
      <c r="F64" s="133"/>
      <c r="G64" s="42"/>
      <c r="K64" s="47"/>
      <c r="L64" s="47"/>
      <c r="M64" s="47"/>
      <c r="N64" s="47"/>
      <c r="O64" s="47"/>
      <c r="P64" s="47"/>
      <c r="Q64" s="38"/>
      <c r="R64" s="38"/>
      <c r="S64" s="38"/>
      <c r="T64" s="38"/>
      <c r="U64" s="38"/>
      <c r="V64" s="38"/>
      <c r="W64" s="174"/>
      <c r="X64" s="156"/>
      <c r="Y64" s="156"/>
      <c r="Z64" s="156"/>
      <c r="AA64" s="155"/>
      <c r="AB64" s="155"/>
      <c r="AC64" s="156"/>
      <c r="AD64" s="156"/>
      <c r="AE64" s="156"/>
      <c r="AF64" s="155"/>
      <c r="AG64" s="155"/>
      <c r="AH64" s="156"/>
      <c r="AI64" s="156"/>
      <c r="AJ64" s="156"/>
      <c r="AK64" s="155"/>
      <c r="AL64" s="155"/>
      <c r="AM64" s="156"/>
      <c r="AN64" s="156"/>
      <c r="AO64" s="156"/>
      <c r="AP64" s="155"/>
      <c r="AQ64" s="155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5" customFormat="1" x14ac:dyDescent="0.25">
      <c r="A65" s="37"/>
      <c r="B65" s="49"/>
      <c r="D65" s="37"/>
      <c r="E65" s="37"/>
      <c r="F65" s="133"/>
      <c r="G65" s="42"/>
      <c r="K65" s="47"/>
      <c r="L65" s="47"/>
      <c r="M65" s="47"/>
      <c r="N65" s="47"/>
      <c r="O65" s="47"/>
      <c r="P65" s="47"/>
      <c r="Q65" s="38"/>
      <c r="R65" s="38"/>
      <c r="S65" s="38"/>
      <c r="T65" s="38"/>
      <c r="U65" s="38"/>
      <c r="V65" s="38"/>
      <c r="W65" s="174"/>
      <c r="X65" s="156"/>
      <c r="Y65" s="156"/>
      <c r="Z65" s="156"/>
      <c r="AA65" s="155"/>
      <c r="AB65" s="155"/>
      <c r="AC65" s="156"/>
      <c r="AD65" s="156"/>
      <c r="AE65" s="156"/>
      <c r="AF65" s="155"/>
      <c r="AG65" s="155"/>
      <c r="AH65" s="156"/>
      <c r="AI65" s="156"/>
      <c r="AJ65" s="156"/>
      <c r="AK65" s="155"/>
      <c r="AL65" s="155"/>
      <c r="AM65" s="156"/>
      <c r="AN65" s="156"/>
      <c r="AO65" s="156"/>
      <c r="AP65" s="155"/>
      <c r="AQ65" s="155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5" customFormat="1" ht="13.8" thickBot="1" x14ac:dyDescent="0.3">
      <c r="B66" s="65"/>
      <c r="D66" s="37"/>
      <c r="E66" s="37"/>
      <c r="F66" s="133"/>
      <c r="G66" s="42"/>
      <c r="K66" s="47"/>
      <c r="L66" s="47"/>
      <c r="M66" s="47"/>
      <c r="N66" s="47"/>
      <c r="O66" s="47"/>
      <c r="P66" s="47"/>
      <c r="Q66" s="38"/>
      <c r="R66" s="38"/>
      <c r="S66" s="38"/>
      <c r="T66" s="38"/>
      <c r="U66" s="38"/>
      <c r="V66" s="38"/>
      <c r="W66" s="174"/>
      <c r="X66" s="156"/>
      <c r="Y66" s="156"/>
      <c r="Z66" s="156"/>
      <c r="AA66" s="155"/>
      <c r="AB66" s="155"/>
      <c r="AC66" s="156"/>
      <c r="AD66" s="156"/>
      <c r="AE66" s="156"/>
      <c r="AF66" s="155"/>
      <c r="AG66" s="155"/>
      <c r="AH66" s="156"/>
      <c r="AI66" s="156"/>
      <c r="AJ66" s="156"/>
      <c r="AK66" s="155"/>
      <c r="AL66" s="155"/>
      <c r="AM66" s="156"/>
      <c r="AN66" s="156"/>
      <c r="AO66" s="156"/>
      <c r="AP66" s="155"/>
      <c r="AQ66" s="155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5" customFormat="1" x14ac:dyDescent="0.25">
      <c r="B67" s="65"/>
      <c r="D67" s="37"/>
      <c r="E67" s="37"/>
      <c r="F67" s="133"/>
      <c r="G67" s="42"/>
      <c r="K67" s="47"/>
      <c r="L67" s="47"/>
      <c r="M67" s="47"/>
      <c r="N67" s="47"/>
      <c r="O67" s="47"/>
      <c r="P67" s="76"/>
      <c r="Q67" s="68"/>
      <c r="R67" s="68"/>
      <c r="S67" s="68"/>
      <c r="T67" s="68"/>
      <c r="U67" s="68"/>
      <c r="V67" s="77"/>
      <c r="W67" s="174"/>
      <c r="X67" s="156"/>
      <c r="Y67" s="156"/>
      <c r="Z67" s="156"/>
      <c r="AA67" s="155"/>
      <c r="AB67" s="155"/>
      <c r="AC67" s="156"/>
      <c r="AD67" s="156"/>
      <c r="AE67" s="156"/>
      <c r="AF67" s="155"/>
      <c r="AG67" s="155"/>
      <c r="AH67" s="156"/>
      <c r="AI67" s="156"/>
      <c r="AJ67" s="156"/>
      <c r="AK67" s="155"/>
      <c r="AL67" s="155"/>
      <c r="AM67" s="156"/>
      <c r="AN67" s="156"/>
      <c r="AO67" s="156"/>
      <c r="AP67" s="155"/>
      <c r="AQ67" s="155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5" customFormat="1" x14ac:dyDescent="0.25">
      <c r="B68" s="65"/>
      <c r="D68" s="37"/>
      <c r="E68" s="37"/>
      <c r="F68" s="133"/>
      <c r="G68" s="42"/>
      <c r="K68" s="47"/>
      <c r="L68" s="47"/>
      <c r="M68" s="47"/>
      <c r="N68" s="47"/>
      <c r="O68" s="47"/>
      <c r="P68" s="78" t="s">
        <v>85</v>
      </c>
      <c r="Q68" s="38"/>
      <c r="R68" s="38">
        <f>MEDIAN(R4:R63)</f>
        <v>-0.63246453804414848</v>
      </c>
      <c r="S68" s="38"/>
      <c r="T68" s="38">
        <f>MEDIAN(T4:T63)</f>
        <v>7.9006493346168674E-2</v>
      </c>
      <c r="U68" s="38">
        <f>MEDIAN(U4:U63)</f>
        <v>-0.55496416954124139</v>
      </c>
      <c r="V68" s="79">
        <f>MEDIAN(V4:V63)</f>
        <v>-0.65277461590195029</v>
      </c>
      <c r="W68" s="174"/>
      <c r="X68" s="156"/>
      <c r="Y68" s="156"/>
      <c r="Z68" s="156"/>
      <c r="AA68" s="155"/>
      <c r="AB68" s="155"/>
      <c r="AC68" s="156"/>
      <c r="AD68" s="156"/>
      <c r="AE68" s="156"/>
      <c r="AF68" s="155"/>
      <c r="AG68" s="155"/>
      <c r="AH68" s="156"/>
      <c r="AI68" s="156"/>
      <c r="AJ68" s="156"/>
      <c r="AK68" s="155"/>
      <c r="AL68" s="155"/>
      <c r="AM68" s="156"/>
      <c r="AN68" s="156"/>
      <c r="AO68" s="156"/>
      <c r="AP68" s="155"/>
      <c r="AQ68" s="155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5" customFormat="1" x14ac:dyDescent="0.25">
      <c r="B69" s="65"/>
      <c r="D69" s="37"/>
      <c r="E69" s="37"/>
      <c r="F69" s="133"/>
      <c r="G69" s="42"/>
      <c r="K69" s="47"/>
      <c r="L69" s="47"/>
      <c r="M69" s="47"/>
      <c r="N69" s="47"/>
      <c r="O69" s="47"/>
      <c r="P69" s="78" t="s">
        <v>86</v>
      </c>
      <c r="Q69" s="38"/>
      <c r="R69" s="38">
        <f>PERCENTILE(R4:R63,0.25)</f>
        <v>-1.0528608923968283</v>
      </c>
      <c r="S69" s="38"/>
      <c r="T69" s="38">
        <f>PERCENTILE(T4:T63,0.25)</f>
        <v>-0.22964416836585308</v>
      </c>
      <c r="U69" s="38">
        <f>PERCENTILE(U4:U63,0.25)</f>
        <v>-1.1072379448093819</v>
      </c>
      <c r="V69" s="79">
        <f>PERCENTILE(V4:V63,0.25)</f>
        <v>-1.4058133482211232</v>
      </c>
      <c r="W69" s="174"/>
      <c r="X69" s="156"/>
      <c r="Y69" s="156"/>
      <c r="Z69" s="156"/>
      <c r="AA69" s="155"/>
      <c r="AB69" s="155"/>
      <c r="AC69" s="156"/>
      <c r="AD69" s="156"/>
      <c r="AE69" s="156"/>
      <c r="AF69" s="155"/>
      <c r="AG69" s="155"/>
      <c r="AH69" s="156"/>
      <c r="AI69" s="156"/>
      <c r="AJ69" s="156"/>
      <c r="AK69" s="155"/>
      <c r="AL69" s="155"/>
      <c r="AM69" s="156"/>
      <c r="AN69" s="156"/>
      <c r="AO69" s="156"/>
      <c r="AP69" s="155"/>
      <c r="AQ69" s="155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5" customFormat="1" x14ac:dyDescent="0.25">
      <c r="B70" s="65"/>
      <c r="D70" s="37"/>
      <c r="E70" s="37"/>
      <c r="F70" s="133"/>
      <c r="G70" s="42"/>
      <c r="K70" s="47"/>
      <c r="L70" s="47"/>
      <c r="M70" s="47"/>
      <c r="N70" s="47"/>
      <c r="O70" s="47"/>
      <c r="P70" s="78" t="s">
        <v>87</v>
      </c>
      <c r="Q70" s="38"/>
      <c r="R70" s="38">
        <f>PERCENTILE(R4:R63,0.75)</f>
        <v>-0.31528797404262687</v>
      </c>
      <c r="S70" s="38"/>
      <c r="T70" s="38">
        <f>PERCENTILE(T4:T63,0.75)</f>
        <v>0.23763282618428927</v>
      </c>
      <c r="U70" s="38">
        <f>PERCENTILE(U4:U63,0.75)</f>
        <v>-0.33145499385581878</v>
      </c>
      <c r="V70" s="79">
        <f>PERCENTILE(V4:V63,0.75)</f>
        <v>-0.38536021806521664</v>
      </c>
      <c r="W70" s="174"/>
      <c r="X70" s="156"/>
      <c r="Y70" s="156"/>
      <c r="Z70" s="156"/>
      <c r="AA70" s="155"/>
      <c r="AB70" s="155"/>
      <c r="AC70" s="156"/>
      <c r="AD70" s="156"/>
      <c r="AE70" s="156"/>
      <c r="AF70" s="155"/>
      <c r="AG70" s="155"/>
      <c r="AH70" s="156"/>
      <c r="AI70" s="156"/>
      <c r="AJ70" s="156"/>
      <c r="AK70" s="155"/>
      <c r="AL70" s="155"/>
      <c r="AM70" s="156"/>
      <c r="AN70" s="156"/>
      <c r="AO70" s="156"/>
      <c r="AP70" s="155"/>
      <c r="AQ70" s="155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x14ac:dyDescent="0.25">
      <c r="P71" s="78" t="s">
        <v>88</v>
      </c>
      <c r="Q71" s="38"/>
      <c r="R71" s="38">
        <f>(R70-R69)/1.349</f>
        <v>0.54675531382817011</v>
      </c>
      <c r="S71" s="38"/>
      <c r="T71" s="38">
        <f t="shared" ref="T71:V71" si="55">(T70-T69)/1.349</f>
        <v>0.34638769054866003</v>
      </c>
      <c r="U71" s="38">
        <f t="shared" si="55"/>
        <v>0.57508002294556193</v>
      </c>
      <c r="V71" s="79">
        <f t="shared" si="55"/>
        <v>0.75645154199844811</v>
      </c>
      <c r="AR71" s="83"/>
    </row>
    <row r="72" spans="1:130" ht="13.8" thickBot="1" x14ac:dyDescent="0.3">
      <c r="P72" s="80"/>
      <c r="Q72" s="69"/>
      <c r="R72" s="69"/>
      <c r="S72" s="69"/>
      <c r="T72" s="69"/>
      <c r="U72" s="69"/>
      <c r="V72" s="81"/>
      <c r="AR72" s="83"/>
    </row>
    <row r="73" spans="1:130" x14ac:dyDescent="0.25">
      <c r="Q73" s="38"/>
      <c r="R73" s="38"/>
      <c r="S73" s="38"/>
      <c r="T73" s="38"/>
      <c r="U73" s="38"/>
      <c r="V73" s="38"/>
    </row>
    <row r="74" spans="1:130" x14ac:dyDescent="0.25">
      <c r="O74" s="203" t="s">
        <v>110</v>
      </c>
      <c r="P74" s="157" t="s">
        <v>108</v>
      </c>
      <c r="Q74" s="158"/>
      <c r="R74" s="158">
        <f>MAX(R4:R63)</f>
        <v>9.3830629331608453</v>
      </c>
      <c r="S74" s="158"/>
      <c r="T74" s="158">
        <f>MAX(T4:T63)</f>
        <v>8.1251234445980636</v>
      </c>
      <c r="U74" s="158">
        <f>MAX(U4:U63)</f>
        <v>0.64830188523964205</v>
      </c>
      <c r="V74" s="158">
        <f>MAX(V4:V63)</f>
        <v>0.69446738348260328</v>
      </c>
    </row>
    <row r="75" spans="1:130" x14ac:dyDescent="0.25">
      <c r="O75" s="203"/>
      <c r="P75" s="157" t="s">
        <v>109</v>
      </c>
      <c r="Q75" s="158"/>
      <c r="R75" s="158">
        <f>MIN(R4:R63)</f>
        <v>-8.4889706336176616</v>
      </c>
      <c r="S75" s="158"/>
      <c r="T75" s="158">
        <f>MIN(T4:T63)</f>
        <v>-65.48189497604109</v>
      </c>
      <c r="U75" s="158">
        <f>MIN(U4:U63)</f>
        <v>-6.8666075539472207</v>
      </c>
      <c r="V75" s="158">
        <f>MIN(V4:V63)</f>
        <v>-6.6792791656057586</v>
      </c>
    </row>
    <row r="76" spans="1:130" x14ac:dyDescent="0.25">
      <c r="Q76" s="38"/>
      <c r="R76" s="38"/>
      <c r="S76" s="38"/>
      <c r="T76" s="38"/>
      <c r="U76" s="38"/>
      <c r="V76" s="38"/>
    </row>
    <row r="77" spans="1:130" x14ac:dyDescent="0.25">
      <c r="Q77" s="38"/>
      <c r="R77" s="38"/>
      <c r="S77" s="38"/>
      <c r="T77" s="38"/>
      <c r="U77" s="38"/>
      <c r="V77" s="38"/>
    </row>
    <row r="78" spans="1:130" x14ac:dyDescent="0.25">
      <c r="Q78" s="38"/>
      <c r="R78" s="38"/>
      <c r="S78" s="38"/>
      <c r="T78" s="38"/>
      <c r="U78" s="38"/>
      <c r="V78" s="38"/>
    </row>
    <row r="79" spans="1:130" x14ac:dyDescent="0.25">
      <c r="Q79" s="38"/>
      <c r="R79" s="38"/>
      <c r="S79" s="38"/>
      <c r="T79" s="38"/>
      <c r="U79" s="38"/>
      <c r="V79" s="38"/>
    </row>
    <row r="80" spans="1:130" x14ac:dyDescent="0.25">
      <c r="Q80" s="38"/>
      <c r="R80" s="38"/>
      <c r="S80" s="38"/>
      <c r="T80" s="38"/>
      <c r="U80" s="38"/>
      <c r="V80" s="38"/>
    </row>
  </sheetData>
  <mergeCells count="5">
    <mergeCell ref="AM2:AQ2"/>
    <mergeCell ref="O74:O75"/>
    <mergeCell ref="X2:AB2"/>
    <mergeCell ref="AC2:AG2"/>
    <mergeCell ref="AH2:A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6600"/>
  </sheetPr>
  <dimension ref="A1:FN367"/>
  <sheetViews>
    <sheetView workbookViewId="0">
      <selection activeCell="AA1" sqref="AA1"/>
    </sheetView>
  </sheetViews>
  <sheetFormatPr defaultColWidth="9.109375" defaultRowHeight="13.2" x14ac:dyDescent="0.25"/>
  <cols>
    <col min="1" max="1" width="5" style="1" bestFit="1" customWidth="1"/>
    <col min="2" max="2" width="11.44140625" style="75" bestFit="1" customWidth="1"/>
    <col min="3" max="3" width="10.44140625" style="1" bestFit="1" customWidth="1"/>
    <col min="4" max="8" width="9.33203125" style="48" customWidth="1"/>
    <col min="9" max="9" width="10.6640625" style="70" bestFit="1" customWidth="1"/>
    <col min="10" max="10" width="7.6640625" style="155" bestFit="1" customWidth="1"/>
    <col min="11" max="11" width="10.6640625" style="155" bestFit="1" customWidth="1"/>
    <col min="12" max="12" width="11.33203125" style="155" bestFit="1" customWidth="1"/>
    <col min="13" max="13" width="7.6640625" style="155" bestFit="1" customWidth="1"/>
    <col min="14" max="14" width="10.6640625" style="155" bestFit="1" customWidth="1"/>
    <col min="15" max="15" width="11.33203125" style="155" bestFit="1" customWidth="1"/>
    <col min="16" max="16" width="7.6640625" style="155" bestFit="1" customWidth="1"/>
    <col min="17" max="17" width="10.6640625" style="155" bestFit="1" customWidth="1"/>
    <col min="18" max="18" width="11.33203125" style="155" bestFit="1" customWidth="1"/>
    <col min="19" max="19" width="7.6640625" style="155" bestFit="1" customWidth="1"/>
    <col min="20" max="20" width="10.6640625" style="155" bestFit="1" customWidth="1"/>
    <col min="21" max="21" width="11.33203125" style="155" bestFit="1" customWidth="1"/>
    <col min="22" max="22" width="7.6640625" style="155" bestFit="1" customWidth="1"/>
    <col min="23" max="23" width="10.6640625" style="155" bestFit="1" customWidth="1"/>
    <col min="24" max="24" width="11.33203125" style="155" bestFit="1" customWidth="1"/>
    <col min="25" max="157" width="9.109375" style="43"/>
    <col min="158" max="170" width="9.109375" style="67"/>
    <col min="171" max="16384" width="9.109375" style="1"/>
  </cols>
  <sheetData>
    <row r="1" spans="1:170" s="4" customFormat="1" x14ac:dyDescent="0.25">
      <c r="A1" s="44"/>
      <c r="B1" s="71"/>
      <c r="C1" s="45"/>
      <c r="D1" s="93" t="s">
        <v>0</v>
      </c>
      <c r="E1" s="93" t="s">
        <v>0</v>
      </c>
      <c r="F1" s="93" t="s">
        <v>0</v>
      </c>
      <c r="G1" s="93" t="s">
        <v>0</v>
      </c>
      <c r="H1" s="93" t="s">
        <v>0</v>
      </c>
      <c r="I1" s="45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3" customFormat="1" x14ac:dyDescent="0.25">
      <c r="A2" s="44" t="s">
        <v>7</v>
      </c>
      <c r="B2" s="71" t="s">
        <v>84</v>
      </c>
      <c r="C2" s="44" t="s">
        <v>65</v>
      </c>
      <c r="D2" s="86" t="s">
        <v>55</v>
      </c>
      <c r="E2" s="86" t="s">
        <v>56</v>
      </c>
      <c r="F2" s="86" t="s">
        <v>57</v>
      </c>
      <c r="G2" s="86" t="s">
        <v>58</v>
      </c>
      <c r="H2" s="86" t="s">
        <v>59</v>
      </c>
      <c r="I2" s="44"/>
      <c r="J2" s="205" t="s">
        <v>55</v>
      </c>
      <c r="K2" s="205"/>
      <c r="L2" s="205"/>
      <c r="M2" s="205" t="s">
        <v>56</v>
      </c>
      <c r="N2" s="205"/>
      <c r="O2" s="205"/>
      <c r="P2" s="205" t="s">
        <v>57</v>
      </c>
      <c r="Q2" s="205"/>
      <c r="R2" s="205"/>
      <c r="S2" s="205" t="s">
        <v>58</v>
      </c>
      <c r="T2" s="205"/>
      <c r="U2" s="205"/>
      <c r="V2" s="205" t="s">
        <v>59</v>
      </c>
      <c r="W2" s="205"/>
      <c r="X2" s="205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</row>
    <row r="3" spans="1:170" s="3" customFormat="1" ht="13.8" thickBot="1" x14ac:dyDescent="0.3">
      <c r="A3" s="46"/>
      <c r="B3" s="72"/>
      <c r="C3" s="46"/>
      <c r="D3" s="94" t="s">
        <v>23</v>
      </c>
      <c r="E3" s="94" t="s">
        <v>23</v>
      </c>
      <c r="F3" s="94" t="s">
        <v>23</v>
      </c>
      <c r="G3" s="94" t="s">
        <v>23</v>
      </c>
      <c r="H3" s="94" t="s">
        <v>23</v>
      </c>
      <c r="I3" s="44"/>
      <c r="J3" s="154" t="s">
        <v>26</v>
      </c>
      <c r="K3" s="154" t="s">
        <v>89</v>
      </c>
      <c r="L3" s="154" t="s">
        <v>90</v>
      </c>
      <c r="M3" s="154" t="s">
        <v>26</v>
      </c>
      <c r="N3" s="154" t="s">
        <v>89</v>
      </c>
      <c r="O3" s="154" t="s">
        <v>90</v>
      </c>
      <c r="P3" s="154" t="s">
        <v>26</v>
      </c>
      <c r="Q3" s="154" t="s">
        <v>89</v>
      </c>
      <c r="R3" s="154" t="s">
        <v>90</v>
      </c>
      <c r="S3" s="154" t="s">
        <v>26</v>
      </c>
      <c r="T3" s="154" t="s">
        <v>89</v>
      </c>
      <c r="U3" s="154" t="s">
        <v>90</v>
      </c>
      <c r="V3" s="154" t="s">
        <v>26</v>
      </c>
      <c r="W3" s="154" t="s">
        <v>89</v>
      </c>
      <c r="X3" s="154" t="s">
        <v>90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</row>
    <row r="4" spans="1:170" s="5" customFormat="1" x14ac:dyDescent="0.25">
      <c r="A4" s="36" t="s">
        <v>54</v>
      </c>
      <c r="B4" s="73" t="s">
        <v>94</v>
      </c>
      <c r="C4" s="37" t="s">
        <v>81</v>
      </c>
      <c r="D4" s="88">
        <v>11</v>
      </c>
      <c r="E4" s="88">
        <v>12.3</v>
      </c>
      <c r="F4" s="88">
        <v>15</v>
      </c>
      <c r="G4" s="88">
        <v>34.6</v>
      </c>
      <c r="H4" s="88">
        <v>67.5</v>
      </c>
      <c r="I4" s="43"/>
      <c r="J4" s="155">
        <f t="shared" ref="J4:J24" si="0">$D$27</f>
        <v>10.45</v>
      </c>
      <c r="K4" s="155">
        <f t="shared" ref="K4:K24" si="1">($D$27)-(3*$D$30)</f>
        <v>1.3877316530763544</v>
      </c>
      <c r="L4" s="155">
        <f t="shared" ref="L4:L24" si="2">($D$27)+(3*$D$30)</f>
        <v>19.512268346923644</v>
      </c>
      <c r="M4" s="155">
        <f t="shared" ref="M4:M24" si="3">$E$27</f>
        <v>13.5</v>
      </c>
      <c r="N4" s="155">
        <f t="shared" ref="N4:N24" si="4">($E$27)-(3*$E$30)</f>
        <v>1.8802816901408494</v>
      </c>
      <c r="O4" s="155">
        <f t="shared" ref="O4:O24" si="5">($E$27)+(3*$E$30)</f>
        <v>25.119718309859152</v>
      </c>
      <c r="P4" s="155">
        <f t="shared" ref="P4:P24" si="6">$F$27</f>
        <v>21.15</v>
      </c>
      <c r="Q4" s="155">
        <f t="shared" ref="Q4:Q24" si="7">($F$27)-(3*$F$30)</f>
        <v>12.182246108228318</v>
      </c>
      <c r="R4" s="155">
        <f t="shared" ref="R4:R24" si="8">($F$27)+(3*$F$30)</f>
        <v>30.117753891771677</v>
      </c>
      <c r="S4" s="155">
        <f t="shared" ref="S4:S24" si="9">$G$27</f>
        <v>36.525000000000006</v>
      </c>
      <c r="T4" s="155">
        <f t="shared" ref="T4:T24" si="10">($G$27)-(3*$G$30)</f>
        <v>20.290752409192006</v>
      </c>
      <c r="U4" s="155">
        <f t="shared" ref="U4:U24" si="11">($G$27)+(3*$G$30)</f>
        <v>52.759247590808002</v>
      </c>
      <c r="V4" s="155">
        <f t="shared" ref="V4:V24" si="12">$H$27</f>
        <v>70.31</v>
      </c>
      <c r="W4" s="155">
        <f t="shared" ref="W4:W24" si="13">($H$27)-(3*$H$30)</f>
        <v>59.246249073387673</v>
      </c>
      <c r="X4" s="155">
        <f t="shared" ref="X4:X24" si="14">($H$27)+(3*$H$30)</f>
        <v>81.373750926612331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</row>
    <row r="5" spans="1:170" s="5" customFormat="1" x14ac:dyDescent="0.25">
      <c r="A5" s="36" t="s">
        <v>54</v>
      </c>
      <c r="B5" s="73" t="s">
        <v>94</v>
      </c>
      <c r="C5" s="37" t="s">
        <v>82</v>
      </c>
      <c r="D5" s="88">
        <v>10.8</v>
      </c>
      <c r="E5" s="88">
        <v>12.5</v>
      </c>
      <c r="F5" s="88">
        <v>15.7</v>
      </c>
      <c r="G5" s="88">
        <v>34.1</v>
      </c>
      <c r="H5" s="88">
        <v>68.400000000000006</v>
      </c>
      <c r="I5" s="43"/>
      <c r="J5" s="155">
        <f t="shared" si="0"/>
        <v>10.45</v>
      </c>
      <c r="K5" s="155">
        <f t="shared" si="1"/>
        <v>1.3877316530763544</v>
      </c>
      <c r="L5" s="155">
        <f t="shared" si="2"/>
        <v>19.512268346923644</v>
      </c>
      <c r="M5" s="155">
        <f t="shared" si="3"/>
        <v>13.5</v>
      </c>
      <c r="N5" s="155">
        <f t="shared" si="4"/>
        <v>1.8802816901408494</v>
      </c>
      <c r="O5" s="155">
        <f t="shared" si="5"/>
        <v>25.119718309859152</v>
      </c>
      <c r="P5" s="155">
        <f t="shared" si="6"/>
        <v>21.15</v>
      </c>
      <c r="Q5" s="155">
        <f t="shared" si="7"/>
        <v>12.182246108228318</v>
      </c>
      <c r="R5" s="155">
        <f t="shared" si="8"/>
        <v>30.117753891771677</v>
      </c>
      <c r="S5" s="155">
        <f t="shared" si="9"/>
        <v>36.525000000000006</v>
      </c>
      <c r="T5" s="155">
        <f t="shared" si="10"/>
        <v>20.290752409192006</v>
      </c>
      <c r="U5" s="155">
        <f t="shared" si="11"/>
        <v>52.759247590808002</v>
      </c>
      <c r="V5" s="155">
        <f t="shared" si="12"/>
        <v>70.31</v>
      </c>
      <c r="W5" s="155">
        <f t="shared" si="13"/>
        <v>59.246249073387673</v>
      </c>
      <c r="X5" s="155">
        <f t="shared" si="14"/>
        <v>81.373750926612331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</row>
    <row r="6" spans="1:170" s="5" customFormat="1" x14ac:dyDescent="0.25">
      <c r="A6" s="36" t="s">
        <v>54</v>
      </c>
      <c r="B6" s="73" t="s">
        <v>94</v>
      </c>
      <c r="C6" s="37" t="s">
        <v>83</v>
      </c>
      <c r="D6" s="88">
        <v>10.8</v>
      </c>
      <c r="E6" s="88">
        <v>11.9</v>
      </c>
      <c r="F6" s="88">
        <v>14.9</v>
      </c>
      <c r="G6" s="88">
        <v>34.799999999999997</v>
      </c>
      <c r="H6" s="88">
        <v>70</v>
      </c>
      <c r="I6" s="43"/>
      <c r="J6" s="155">
        <f t="shared" si="0"/>
        <v>10.45</v>
      </c>
      <c r="K6" s="155">
        <f t="shared" si="1"/>
        <v>1.3877316530763544</v>
      </c>
      <c r="L6" s="155">
        <f t="shared" si="2"/>
        <v>19.512268346923644</v>
      </c>
      <c r="M6" s="155">
        <f t="shared" si="3"/>
        <v>13.5</v>
      </c>
      <c r="N6" s="155">
        <f t="shared" si="4"/>
        <v>1.8802816901408494</v>
      </c>
      <c r="O6" s="155">
        <f t="shared" si="5"/>
        <v>25.119718309859152</v>
      </c>
      <c r="P6" s="155">
        <f t="shared" si="6"/>
        <v>21.15</v>
      </c>
      <c r="Q6" s="155">
        <f t="shared" si="7"/>
        <v>12.182246108228318</v>
      </c>
      <c r="R6" s="155">
        <f t="shared" si="8"/>
        <v>30.117753891771677</v>
      </c>
      <c r="S6" s="155">
        <f t="shared" si="9"/>
        <v>36.525000000000006</v>
      </c>
      <c r="T6" s="155">
        <f t="shared" si="10"/>
        <v>20.290752409192006</v>
      </c>
      <c r="U6" s="155">
        <f t="shared" si="11"/>
        <v>52.759247590808002</v>
      </c>
      <c r="V6" s="155">
        <f t="shared" si="12"/>
        <v>70.31</v>
      </c>
      <c r="W6" s="155">
        <f t="shared" si="13"/>
        <v>59.246249073387673</v>
      </c>
      <c r="X6" s="155">
        <f t="shared" si="14"/>
        <v>81.373750926612331</v>
      </c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</row>
    <row r="7" spans="1:170" s="5" customFormat="1" x14ac:dyDescent="0.25">
      <c r="A7" s="36" t="s">
        <v>15</v>
      </c>
      <c r="B7" s="73" t="s">
        <v>162</v>
      </c>
      <c r="C7" s="37" t="s">
        <v>81</v>
      </c>
      <c r="D7" s="184">
        <v>6</v>
      </c>
      <c r="E7" s="183">
        <v>12.3</v>
      </c>
      <c r="F7" s="183">
        <v>22.8</v>
      </c>
      <c r="G7" s="183">
        <v>45.6</v>
      </c>
      <c r="H7" s="184">
        <v>74.400000000000006</v>
      </c>
      <c r="I7" s="43"/>
      <c r="J7" s="155">
        <f t="shared" si="0"/>
        <v>10.45</v>
      </c>
      <c r="K7" s="155">
        <f t="shared" si="1"/>
        <v>1.3877316530763544</v>
      </c>
      <c r="L7" s="155">
        <f t="shared" si="2"/>
        <v>19.512268346923644</v>
      </c>
      <c r="M7" s="155">
        <f t="shared" si="3"/>
        <v>13.5</v>
      </c>
      <c r="N7" s="155">
        <f t="shared" si="4"/>
        <v>1.8802816901408494</v>
      </c>
      <c r="O7" s="155">
        <f t="shared" si="5"/>
        <v>25.119718309859152</v>
      </c>
      <c r="P7" s="155">
        <f t="shared" si="6"/>
        <v>21.15</v>
      </c>
      <c r="Q7" s="155">
        <f t="shared" si="7"/>
        <v>12.182246108228318</v>
      </c>
      <c r="R7" s="155">
        <f t="shared" si="8"/>
        <v>30.117753891771677</v>
      </c>
      <c r="S7" s="155">
        <f t="shared" si="9"/>
        <v>36.525000000000006</v>
      </c>
      <c r="T7" s="155">
        <f t="shared" si="10"/>
        <v>20.290752409192006</v>
      </c>
      <c r="U7" s="155">
        <f t="shared" si="11"/>
        <v>52.759247590808002</v>
      </c>
      <c r="V7" s="155">
        <f t="shared" si="12"/>
        <v>70.31</v>
      </c>
      <c r="W7" s="155">
        <f t="shared" si="13"/>
        <v>59.246249073387673</v>
      </c>
      <c r="X7" s="155">
        <f t="shared" si="14"/>
        <v>81.373750926612331</v>
      </c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</row>
    <row r="8" spans="1:170" s="5" customFormat="1" x14ac:dyDescent="0.25">
      <c r="A8" s="36" t="s">
        <v>15</v>
      </c>
      <c r="B8" s="73" t="s">
        <v>162</v>
      </c>
      <c r="C8" s="37" t="s">
        <v>82</v>
      </c>
      <c r="D8" s="183">
        <v>4.8</v>
      </c>
      <c r="E8" s="183">
        <v>14.5</v>
      </c>
      <c r="F8" s="184">
        <v>24</v>
      </c>
      <c r="G8" s="183">
        <v>41.5</v>
      </c>
      <c r="H8" s="184">
        <v>72.099999999999994</v>
      </c>
      <c r="I8" s="43"/>
      <c r="J8" s="155">
        <f t="shared" si="0"/>
        <v>10.45</v>
      </c>
      <c r="K8" s="155">
        <f t="shared" si="1"/>
        <v>1.3877316530763544</v>
      </c>
      <c r="L8" s="155">
        <f t="shared" si="2"/>
        <v>19.512268346923644</v>
      </c>
      <c r="M8" s="155">
        <f t="shared" si="3"/>
        <v>13.5</v>
      </c>
      <c r="N8" s="155">
        <f t="shared" si="4"/>
        <v>1.8802816901408494</v>
      </c>
      <c r="O8" s="155">
        <f t="shared" si="5"/>
        <v>25.119718309859152</v>
      </c>
      <c r="P8" s="155">
        <f t="shared" si="6"/>
        <v>21.15</v>
      </c>
      <c r="Q8" s="155">
        <f t="shared" si="7"/>
        <v>12.182246108228318</v>
      </c>
      <c r="R8" s="155">
        <f t="shared" si="8"/>
        <v>30.117753891771677</v>
      </c>
      <c r="S8" s="155">
        <f t="shared" si="9"/>
        <v>36.525000000000006</v>
      </c>
      <c r="T8" s="155">
        <f t="shared" si="10"/>
        <v>20.290752409192006</v>
      </c>
      <c r="U8" s="155">
        <f t="shared" si="11"/>
        <v>52.759247590808002</v>
      </c>
      <c r="V8" s="155">
        <f t="shared" si="12"/>
        <v>70.31</v>
      </c>
      <c r="W8" s="155">
        <f t="shared" si="13"/>
        <v>59.246249073387673</v>
      </c>
      <c r="X8" s="155">
        <f t="shared" si="14"/>
        <v>81.373750926612331</v>
      </c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</row>
    <row r="9" spans="1:170" s="5" customFormat="1" x14ac:dyDescent="0.25">
      <c r="A9" s="36" t="s">
        <v>15</v>
      </c>
      <c r="B9" s="73" t="s">
        <v>162</v>
      </c>
      <c r="C9" s="37" t="s">
        <v>83</v>
      </c>
      <c r="D9" s="184">
        <v>5.0999999999999996</v>
      </c>
      <c r="E9" s="184">
        <v>14.8</v>
      </c>
      <c r="F9" s="183">
        <v>24.5</v>
      </c>
      <c r="G9" s="183">
        <v>42.3</v>
      </c>
      <c r="H9" s="184">
        <v>73</v>
      </c>
      <c r="I9" s="176"/>
      <c r="J9" s="155">
        <f t="shared" si="0"/>
        <v>10.45</v>
      </c>
      <c r="K9" s="155">
        <f t="shared" si="1"/>
        <v>1.3877316530763544</v>
      </c>
      <c r="L9" s="155">
        <f t="shared" si="2"/>
        <v>19.512268346923644</v>
      </c>
      <c r="M9" s="155">
        <f t="shared" si="3"/>
        <v>13.5</v>
      </c>
      <c r="N9" s="155">
        <f t="shared" si="4"/>
        <v>1.8802816901408494</v>
      </c>
      <c r="O9" s="155">
        <f t="shared" si="5"/>
        <v>25.119718309859152</v>
      </c>
      <c r="P9" s="155">
        <f t="shared" si="6"/>
        <v>21.15</v>
      </c>
      <c r="Q9" s="155">
        <f t="shared" si="7"/>
        <v>12.182246108228318</v>
      </c>
      <c r="R9" s="155">
        <f t="shared" si="8"/>
        <v>30.117753891771677</v>
      </c>
      <c r="S9" s="155">
        <f t="shared" si="9"/>
        <v>36.525000000000006</v>
      </c>
      <c r="T9" s="155">
        <f t="shared" si="10"/>
        <v>20.290752409192006</v>
      </c>
      <c r="U9" s="155">
        <f t="shared" si="11"/>
        <v>52.759247590808002</v>
      </c>
      <c r="V9" s="155">
        <f t="shared" si="12"/>
        <v>70.31</v>
      </c>
      <c r="W9" s="155">
        <f t="shared" si="13"/>
        <v>59.246249073387673</v>
      </c>
      <c r="X9" s="155">
        <f t="shared" si="14"/>
        <v>81.373750926612331</v>
      </c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</row>
    <row r="10" spans="1:170" s="5" customFormat="1" x14ac:dyDescent="0.25">
      <c r="A10" s="36" t="s">
        <v>16</v>
      </c>
      <c r="B10" s="73" t="s">
        <v>95</v>
      </c>
      <c r="C10" s="37" t="s">
        <v>81</v>
      </c>
      <c r="D10" s="88">
        <v>10.8</v>
      </c>
      <c r="E10" s="88">
        <v>16.600000000000001</v>
      </c>
      <c r="F10" s="88">
        <v>26.6</v>
      </c>
      <c r="G10" s="88">
        <v>44.5</v>
      </c>
      <c r="H10" s="88">
        <v>73.8</v>
      </c>
      <c r="I10" s="43"/>
      <c r="J10" s="155">
        <f t="shared" si="0"/>
        <v>10.45</v>
      </c>
      <c r="K10" s="155">
        <f t="shared" si="1"/>
        <v>1.3877316530763544</v>
      </c>
      <c r="L10" s="155">
        <f t="shared" si="2"/>
        <v>19.512268346923644</v>
      </c>
      <c r="M10" s="155">
        <f t="shared" si="3"/>
        <v>13.5</v>
      </c>
      <c r="N10" s="155">
        <f t="shared" si="4"/>
        <v>1.8802816901408494</v>
      </c>
      <c r="O10" s="155">
        <f t="shared" si="5"/>
        <v>25.119718309859152</v>
      </c>
      <c r="P10" s="155">
        <f t="shared" si="6"/>
        <v>21.15</v>
      </c>
      <c r="Q10" s="155">
        <f t="shared" si="7"/>
        <v>12.182246108228318</v>
      </c>
      <c r="R10" s="155">
        <f t="shared" si="8"/>
        <v>30.117753891771677</v>
      </c>
      <c r="S10" s="155">
        <f t="shared" si="9"/>
        <v>36.525000000000006</v>
      </c>
      <c r="T10" s="155">
        <f t="shared" si="10"/>
        <v>20.290752409192006</v>
      </c>
      <c r="U10" s="155">
        <f t="shared" si="11"/>
        <v>52.759247590808002</v>
      </c>
      <c r="V10" s="155">
        <f t="shared" si="12"/>
        <v>70.31</v>
      </c>
      <c r="W10" s="155">
        <f t="shared" si="13"/>
        <v>59.246249073387673</v>
      </c>
      <c r="X10" s="155">
        <f t="shared" si="14"/>
        <v>81.373750926612331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</row>
    <row r="11" spans="1:170" s="5" customFormat="1" x14ac:dyDescent="0.25">
      <c r="A11" s="36" t="s">
        <v>16</v>
      </c>
      <c r="B11" s="73" t="s">
        <v>95</v>
      </c>
      <c r="C11" s="37" t="s">
        <v>82</v>
      </c>
      <c r="D11" s="88">
        <v>11.1</v>
      </c>
      <c r="E11" s="88">
        <v>17</v>
      </c>
      <c r="F11" s="88">
        <v>26.9</v>
      </c>
      <c r="G11" s="88">
        <v>44.5</v>
      </c>
      <c r="H11" s="88">
        <v>73.3</v>
      </c>
      <c r="I11" s="43"/>
      <c r="J11" s="155">
        <f t="shared" si="0"/>
        <v>10.45</v>
      </c>
      <c r="K11" s="155">
        <f t="shared" si="1"/>
        <v>1.3877316530763544</v>
      </c>
      <c r="L11" s="155">
        <f t="shared" si="2"/>
        <v>19.512268346923644</v>
      </c>
      <c r="M11" s="155">
        <f t="shared" si="3"/>
        <v>13.5</v>
      </c>
      <c r="N11" s="155">
        <f t="shared" si="4"/>
        <v>1.8802816901408494</v>
      </c>
      <c r="O11" s="155">
        <f t="shared" si="5"/>
        <v>25.119718309859152</v>
      </c>
      <c r="P11" s="155">
        <f t="shared" si="6"/>
        <v>21.15</v>
      </c>
      <c r="Q11" s="155">
        <f t="shared" si="7"/>
        <v>12.182246108228318</v>
      </c>
      <c r="R11" s="155">
        <f t="shared" si="8"/>
        <v>30.117753891771677</v>
      </c>
      <c r="S11" s="155">
        <f t="shared" si="9"/>
        <v>36.525000000000006</v>
      </c>
      <c r="T11" s="155">
        <f t="shared" si="10"/>
        <v>20.290752409192006</v>
      </c>
      <c r="U11" s="155">
        <f t="shared" si="11"/>
        <v>52.759247590808002</v>
      </c>
      <c r="V11" s="155">
        <f t="shared" si="12"/>
        <v>70.31</v>
      </c>
      <c r="W11" s="155">
        <f t="shared" si="13"/>
        <v>59.246249073387673</v>
      </c>
      <c r="X11" s="155">
        <f t="shared" si="14"/>
        <v>81.373750926612331</v>
      </c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</row>
    <row r="12" spans="1:170" s="5" customFormat="1" x14ac:dyDescent="0.25">
      <c r="A12" s="36" t="s">
        <v>16</v>
      </c>
      <c r="B12" s="73" t="s">
        <v>95</v>
      </c>
      <c r="C12" s="37" t="s">
        <v>83</v>
      </c>
      <c r="D12" s="88">
        <v>11.2</v>
      </c>
      <c r="E12" s="88">
        <v>17.2</v>
      </c>
      <c r="F12" s="88">
        <v>27.3</v>
      </c>
      <c r="G12" s="88">
        <v>44.9</v>
      </c>
      <c r="H12" s="88">
        <v>73.7</v>
      </c>
      <c r="I12" s="43"/>
      <c r="J12" s="155">
        <f t="shared" si="0"/>
        <v>10.45</v>
      </c>
      <c r="K12" s="155">
        <f t="shared" si="1"/>
        <v>1.3877316530763544</v>
      </c>
      <c r="L12" s="155">
        <f t="shared" si="2"/>
        <v>19.512268346923644</v>
      </c>
      <c r="M12" s="155">
        <f t="shared" si="3"/>
        <v>13.5</v>
      </c>
      <c r="N12" s="155">
        <f t="shared" si="4"/>
        <v>1.8802816901408494</v>
      </c>
      <c r="O12" s="155">
        <f t="shared" si="5"/>
        <v>25.119718309859152</v>
      </c>
      <c r="P12" s="155">
        <f t="shared" si="6"/>
        <v>21.15</v>
      </c>
      <c r="Q12" s="155">
        <f t="shared" si="7"/>
        <v>12.182246108228318</v>
      </c>
      <c r="R12" s="155">
        <f t="shared" si="8"/>
        <v>30.117753891771677</v>
      </c>
      <c r="S12" s="155">
        <f t="shared" si="9"/>
        <v>36.525000000000006</v>
      </c>
      <c r="T12" s="155">
        <f t="shared" si="10"/>
        <v>20.290752409192006</v>
      </c>
      <c r="U12" s="155">
        <f t="shared" si="11"/>
        <v>52.759247590808002</v>
      </c>
      <c r="V12" s="155">
        <f t="shared" si="12"/>
        <v>70.31</v>
      </c>
      <c r="W12" s="155">
        <f t="shared" si="13"/>
        <v>59.246249073387673</v>
      </c>
      <c r="X12" s="155">
        <f t="shared" si="14"/>
        <v>81.373750926612331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</row>
    <row r="13" spans="1:170" s="5" customFormat="1" x14ac:dyDescent="0.25">
      <c r="A13" s="36" t="s">
        <v>17</v>
      </c>
      <c r="B13" s="73" t="s">
        <v>96</v>
      </c>
      <c r="C13" s="37" t="s">
        <v>81</v>
      </c>
      <c r="D13" s="88">
        <v>9.1999999999999993</v>
      </c>
      <c r="E13" s="88">
        <v>11.5</v>
      </c>
      <c r="F13" s="88">
        <v>20.7</v>
      </c>
      <c r="G13" s="88">
        <v>36.6</v>
      </c>
      <c r="H13" s="88">
        <v>70.7</v>
      </c>
      <c r="I13" s="43"/>
      <c r="J13" s="155">
        <f t="shared" si="0"/>
        <v>10.45</v>
      </c>
      <c r="K13" s="155">
        <f t="shared" si="1"/>
        <v>1.3877316530763544</v>
      </c>
      <c r="L13" s="155">
        <f t="shared" si="2"/>
        <v>19.512268346923644</v>
      </c>
      <c r="M13" s="155">
        <f t="shared" si="3"/>
        <v>13.5</v>
      </c>
      <c r="N13" s="155">
        <f t="shared" si="4"/>
        <v>1.8802816901408494</v>
      </c>
      <c r="O13" s="155">
        <f t="shared" si="5"/>
        <v>25.119718309859152</v>
      </c>
      <c r="P13" s="155">
        <f t="shared" si="6"/>
        <v>21.15</v>
      </c>
      <c r="Q13" s="155">
        <f t="shared" si="7"/>
        <v>12.182246108228318</v>
      </c>
      <c r="R13" s="155">
        <f t="shared" si="8"/>
        <v>30.117753891771677</v>
      </c>
      <c r="S13" s="155">
        <f t="shared" si="9"/>
        <v>36.525000000000006</v>
      </c>
      <c r="T13" s="155">
        <f t="shared" si="10"/>
        <v>20.290752409192006</v>
      </c>
      <c r="U13" s="155">
        <f t="shared" si="11"/>
        <v>52.759247590808002</v>
      </c>
      <c r="V13" s="155">
        <f t="shared" si="12"/>
        <v>70.31</v>
      </c>
      <c r="W13" s="155">
        <f t="shared" si="13"/>
        <v>59.246249073387673</v>
      </c>
      <c r="X13" s="155">
        <f t="shared" si="14"/>
        <v>81.373750926612331</v>
      </c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</row>
    <row r="14" spans="1:170" s="5" customFormat="1" x14ac:dyDescent="0.25">
      <c r="A14" s="36" t="s">
        <v>17</v>
      </c>
      <c r="B14" s="73" t="s">
        <v>96</v>
      </c>
      <c r="C14" s="37" t="s">
        <v>82</v>
      </c>
      <c r="D14" s="88">
        <v>10.1</v>
      </c>
      <c r="E14" s="88">
        <v>11</v>
      </c>
      <c r="F14" s="88">
        <v>19.600000000000001</v>
      </c>
      <c r="G14" s="88">
        <v>36.200000000000003</v>
      </c>
      <c r="H14" s="88">
        <v>67.599999999999994</v>
      </c>
      <c r="I14" s="43"/>
      <c r="J14" s="155">
        <f t="shared" si="0"/>
        <v>10.45</v>
      </c>
      <c r="K14" s="155">
        <f t="shared" si="1"/>
        <v>1.3877316530763544</v>
      </c>
      <c r="L14" s="155">
        <f t="shared" si="2"/>
        <v>19.512268346923644</v>
      </c>
      <c r="M14" s="155">
        <f t="shared" si="3"/>
        <v>13.5</v>
      </c>
      <c r="N14" s="155">
        <f t="shared" si="4"/>
        <v>1.8802816901408494</v>
      </c>
      <c r="O14" s="155">
        <f t="shared" si="5"/>
        <v>25.119718309859152</v>
      </c>
      <c r="P14" s="155">
        <f t="shared" si="6"/>
        <v>21.15</v>
      </c>
      <c r="Q14" s="155">
        <f t="shared" si="7"/>
        <v>12.182246108228318</v>
      </c>
      <c r="R14" s="155">
        <f t="shared" si="8"/>
        <v>30.117753891771677</v>
      </c>
      <c r="S14" s="155">
        <f t="shared" si="9"/>
        <v>36.525000000000006</v>
      </c>
      <c r="T14" s="155">
        <f t="shared" si="10"/>
        <v>20.290752409192006</v>
      </c>
      <c r="U14" s="155">
        <f t="shared" si="11"/>
        <v>52.759247590808002</v>
      </c>
      <c r="V14" s="155">
        <f t="shared" si="12"/>
        <v>70.31</v>
      </c>
      <c r="W14" s="155">
        <f t="shared" si="13"/>
        <v>59.246249073387673</v>
      </c>
      <c r="X14" s="155">
        <f t="shared" si="14"/>
        <v>81.373750926612331</v>
      </c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</row>
    <row r="15" spans="1:170" s="5" customFormat="1" x14ac:dyDescent="0.25">
      <c r="A15" s="36" t="s">
        <v>17</v>
      </c>
      <c r="B15" s="73" t="s">
        <v>96</v>
      </c>
      <c r="C15" s="37" t="s">
        <v>83</v>
      </c>
      <c r="D15" s="88">
        <v>10.1</v>
      </c>
      <c r="E15" s="88">
        <v>11.6</v>
      </c>
      <c r="F15" s="88">
        <v>20.7</v>
      </c>
      <c r="G15" s="88">
        <v>36.9</v>
      </c>
      <c r="H15" s="88">
        <v>68.599999999999994</v>
      </c>
      <c r="I15" s="43"/>
      <c r="J15" s="155">
        <f t="shared" si="0"/>
        <v>10.45</v>
      </c>
      <c r="K15" s="155">
        <f t="shared" si="1"/>
        <v>1.3877316530763544</v>
      </c>
      <c r="L15" s="155">
        <f t="shared" si="2"/>
        <v>19.512268346923644</v>
      </c>
      <c r="M15" s="155">
        <f t="shared" si="3"/>
        <v>13.5</v>
      </c>
      <c r="N15" s="155">
        <f t="shared" si="4"/>
        <v>1.8802816901408494</v>
      </c>
      <c r="O15" s="155">
        <f t="shared" si="5"/>
        <v>25.119718309859152</v>
      </c>
      <c r="P15" s="155">
        <f t="shared" si="6"/>
        <v>21.15</v>
      </c>
      <c r="Q15" s="155">
        <f t="shared" si="7"/>
        <v>12.182246108228318</v>
      </c>
      <c r="R15" s="155">
        <f t="shared" si="8"/>
        <v>30.117753891771677</v>
      </c>
      <c r="S15" s="155">
        <f t="shared" si="9"/>
        <v>36.525000000000006</v>
      </c>
      <c r="T15" s="155">
        <f t="shared" si="10"/>
        <v>20.290752409192006</v>
      </c>
      <c r="U15" s="155">
        <f t="shared" si="11"/>
        <v>52.759247590808002</v>
      </c>
      <c r="V15" s="155">
        <f t="shared" si="12"/>
        <v>70.31</v>
      </c>
      <c r="W15" s="155">
        <f t="shared" si="13"/>
        <v>59.246249073387673</v>
      </c>
      <c r="X15" s="155">
        <f t="shared" si="14"/>
        <v>81.373750926612331</v>
      </c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</row>
    <row r="16" spans="1:170" s="5" customFormat="1" x14ac:dyDescent="0.25">
      <c r="A16" s="36" t="s">
        <v>18</v>
      </c>
      <c r="B16" s="73" t="s">
        <v>163</v>
      </c>
      <c r="C16" s="37" t="s">
        <v>81</v>
      </c>
      <c r="D16" s="91">
        <v>5.77</v>
      </c>
      <c r="E16" s="91">
        <v>10.94</v>
      </c>
      <c r="F16" s="91">
        <v>19.43</v>
      </c>
      <c r="G16" s="91">
        <v>35.97</v>
      </c>
      <c r="H16" s="91">
        <v>69.64</v>
      </c>
      <c r="I16" s="43"/>
      <c r="J16" s="155">
        <f t="shared" si="0"/>
        <v>10.45</v>
      </c>
      <c r="K16" s="155">
        <f t="shared" si="1"/>
        <v>1.3877316530763544</v>
      </c>
      <c r="L16" s="155">
        <f t="shared" si="2"/>
        <v>19.512268346923644</v>
      </c>
      <c r="M16" s="155">
        <f t="shared" si="3"/>
        <v>13.5</v>
      </c>
      <c r="N16" s="155">
        <f t="shared" si="4"/>
        <v>1.8802816901408494</v>
      </c>
      <c r="O16" s="155">
        <f t="shared" si="5"/>
        <v>25.119718309859152</v>
      </c>
      <c r="P16" s="155">
        <f t="shared" si="6"/>
        <v>21.15</v>
      </c>
      <c r="Q16" s="155">
        <f t="shared" si="7"/>
        <v>12.182246108228318</v>
      </c>
      <c r="R16" s="155">
        <f t="shared" si="8"/>
        <v>30.117753891771677</v>
      </c>
      <c r="S16" s="155">
        <f t="shared" si="9"/>
        <v>36.525000000000006</v>
      </c>
      <c r="T16" s="155">
        <f t="shared" si="10"/>
        <v>20.290752409192006</v>
      </c>
      <c r="U16" s="155">
        <f t="shared" si="11"/>
        <v>52.759247590808002</v>
      </c>
      <c r="V16" s="155">
        <f t="shared" si="12"/>
        <v>70.31</v>
      </c>
      <c r="W16" s="155">
        <f t="shared" si="13"/>
        <v>59.246249073387673</v>
      </c>
      <c r="X16" s="155">
        <f t="shared" si="14"/>
        <v>81.373750926612331</v>
      </c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</row>
    <row r="17" spans="1:170" s="5" customFormat="1" x14ac:dyDescent="0.25">
      <c r="A17" s="36" t="s">
        <v>18</v>
      </c>
      <c r="B17" s="73" t="s">
        <v>163</v>
      </c>
      <c r="C17" s="37" t="s">
        <v>82</v>
      </c>
      <c r="D17" s="91">
        <v>8.7100000000000009</v>
      </c>
      <c r="E17" s="91">
        <v>14.63</v>
      </c>
      <c r="F17" s="91">
        <v>19.96</v>
      </c>
      <c r="G17" s="91">
        <v>36.799999999999997</v>
      </c>
      <c r="H17" s="91">
        <v>71.56</v>
      </c>
      <c r="I17" s="43"/>
      <c r="J17" s="155">
        <f t="shared" si="0"/>
        <v>10.45</v>
      </c>
      <c r="K17" s="155">
        <f t="shared" si="1"/>
        <v>1.3877316530763544</v>
      </c>
      <c r="L17" s="155">
        <f t="shared" si="2"/>
        <v>19.512268346923644</v>
      </c>
      <c r="M17" s="155">
        <f t="shared" si="3"/>
        <v>13.5</v>
      </c>
      <c r="N17" s="155">
        <f t="shared" si="4"/>
        <v>1.8802816901408494</v>
      </c>
      <c r="O17" s="155">
        <f t="shared" si="5"/>
        <v>25.119718309859152</v>
      </c>
      <c r="P17" s="155">
        <f t="shared" si="6"/>
        <v>21.15</v>
      </c>
      <c r="Q17" s="155">
        <f t="shared" si="7"/>
        <v>12.182246108228318</v>
      </c>
      <c r="R17" s="155">
        <f t="shared" si="8"/>
        <v>30.117753891771677</v>
      </c>
      <c r="S17" s="155">
        <f t="shared" si="9"/>
        <v>36.525000000000006</v>
      </c>
      <c r="T17" s="155">
        <f t="shared" si="10"/>
        <v>20.290752409192006</v>
      </c>
      <c r="U17" s="155">
        <f t="shared" si="11"/>
        <v>52.759247590808002</v>
      </c>
      <c r="V17" s="155">
        <f t="shared" si="12"/>
        <v>70.31</v>
      </c>
      <c r="W17" s="155">
        <f t="shared" si="13"/>
        <v>59.246249073387673</v>
      </c>
      <c r="X17" s="155">
        <f t="shared" si="14"/>
        <v>81.373750926612331</v>
      </c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</row>
    <row r="18" spans="1:170" s="5" customFormat="1" x14ac:dyDescent="0.25">
      <c r="A18" s="36" t="s">
        <v>18</v>
      </c>
      <c r="B18" s="73" t="s">
        <v>163</v>
      </c>
      <c r="C18" s="37" t="s">
        <v>83</v>
      </c>
      <c r="D18" s="91">
        <v>6.43</v>
      </c>
      <c r="E18" s="91">
        <v>11.25</v>
      </c>
      <c r="F18" s="91">
        <v>19.87</v>
      </c>
      <c r="G18" s="91">
        <v>36.450000000000003</v>
      </c>
      <c r="H18" s="91">
        <v>70.62</v>
      </c>
      <c r="I18" s="43"/>
      <c r="J18" s="155">
        <f t="shared" si="0"/>
        <v>10.45</v>
      </c>
      <c r="K18" s="155">
        <f t="shared" si="1"/>
        <v>1.3877316530763544</v>
      </c>
      <c r="L18" s="155">
        <f t="shared" si="2"/>
        <v>19.512268346923644</v>
      </c>
      <c r="M18" s="155">
        <f t="shared" si="3"/>
        <v>13.5</v>
      </c>
      <c r="N18" s="155">
        <f t="shared" si="4"/>
        <v>1.8802816901408494</v>
      </c>
      <c r="O18" s="155">
        <f t="shared" si="5"/>
        <v>25.119718309859152</v>
      </c>
      <c r="P18" s="155">
        <f t="shared" si="6"/>
        <v>21.15</v>
      </c>
      <c r="Q18" s="155">
        <f t="shared" si="7"/>
        <v>12.182246108228318</v>
      </c>
      <c r="R18" s="155">
        <f t="shared" si="8"/>
        <v>30.117753891771677</v>
      </c>
      <c r="S18" s="155">
        <f t="shared" si="9"/>
        <v>36.525000000000006</v>
      </c>
      <c r="T18" s="155">
        <f t="shared" si="10"/>
        <v>20.290752409192006</v>
      </c>
      <c r="U18" s="155">
        <f t="shared" si="11"/>
        <v>52.759247590808002</v>
      </c>
      <c r="V18" s="155">
        <f t="shared" si="12"/>
        <v>70.31</v>
      </c>
      <c r="W18" s="155">
        <f t="shared" si="13"/>
        <v>59.246249073387673</v>
      </c>
      <c r="X18" s="155">
        <f t="shared" si="14"/>
        <v>81.373750926612331</v>
      </c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</row>
    <row r="19" spans="1:170" s="5" customFormat="1" x14ac:dyDescent="0.25">
      <c r="A19" s="36" t="s">
        <v>19</v>
      </c>
      <c r="B19" s="73" t="s">
        <v>97</v>
      </c>
      <c r="C19" s="37" t="s">
        <v>81</v>
      </c>
      <c r="D19" s="183">
        <v>13.2</v>
      </c>
      <c r="E19" s="183">
        <v>17.8</v>
      </c>
      <c r="F19" s="183">
        <v>21.9</v>
      </c>
      <c r="G19" s="183">
        <v>33.299999999999997</v>
      </c>
      <c r="H19" s="183">
        <v>66.3</v>
      </c>
      <c r="I19" s="176"/>
      <c r="J19" s="155">
        <f t="shared" si="0"/>
        <v>10.45</v>
      </c>
      <c r="K19" s="155">
        <f t="shared" si="1"/>
        <v>1.3877316530763544</v>
      </c>
      <c r="L19" s="155">
        <f t="shared" si="2"/>
        <v>19.512268346923644</v>
      </c>
      <c r="M19" s="155">
        <f t="shared" si="3"/>
        <v>13.5</v>
      </c>
      <c r="N19" s="155">
        <f t="shared" si="4"/>
        <v>1.8802816901408494</v>
      </c>
      <c r="O19" s="155">
        <f t="shared" si="5"/>
        <v>25.119718309859152</v>
      </c>
      <c r="P19" s="155">
        <f t="shared" si="6"/>
        <v>21.15</v>
      </c>
      <c r="Q19" s="155">
        <f t="shared" si="7"/>
        <v>12.182246108228318</v>
      </c>
      <c r="R19" s="155">
        <f t="shared" si="8"/>
        <v>30.117753891771677</v>
      </c>
      <c r="S19" s="155">
        <f t="shared" si="9"/>
        <v>36.525000000000006</v>
      </c>
      <c r="T19" s="155">
        <f t="shared" si="10"/>
        <v>20.290752409192006</v>
      </c>
      <c r="U19" s="155">
        <f t="shared" si="11"/>
        <v>52.759247590808002</v>
      </c>
      <c r="V19" s="155">
        <f t="shared" si="12"/>
        <v>70.31</v>
      </c>
      <c r="W19" s="155">
        <f t="shared" si="13"/>
        <v>59.246249073387673</v>
      </c>
      <c r="X19" s="155">
        <f t="shared" si="14"/>
        <v>81.373750926612331</v>
      </c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</row>
    <row r="20" spans="1:170" s="5" customFormat="1" x14ac:dyDescent="0.25">
      <c r="A20" s="36" t="s">
        <v>19</v>
      </c>
      <c r="B20" s="73" t="s">
        <v>97</v>
      </c>
      <c r="C20" s="37" t="s">
        <v>82</v>
      </c>
      <c r="D20" s="88">
        <v>13.6</v>
      </c>
      <c r="E20" s="88">
        <v>17.8</v>
      </c>
      <c r="F20" s="88">
        <v>22.1</v>
      </c>
      <c r="G20" s="88">
        <v>34.799999999999997</v>
      </c>
      <c r="H20" s="88">
        <v>64.599999999999994</v>
      </c>
      <c r="I20" s="43"/>
      <c r="J20" s="155">
        <f t="shared" si="0"/>
        <v>10.45</v>
      </c>
      <c r="K20" s="155">
        <f t="shared" si="1"/>
        <v>1.3877316530763544</v>
      </c>
      <c r="L20" s="155">
        <f t="shared" si="2"/>
        <v>19.512268346923644</v>
      </c>
      <c r="M20" s="155">
        <f t="shared" si="3"/>
        <v>13.5</v>
      </c>
      <c r="N20" s="155">
        <f t="shared" si="4"/>
        <v>1.8802816901408494</v>
      </c>
      <c r="O20" s="155">
        <f t="shared" si="5"/>
        <v>25.119718309859152</v>
      </c>
      <c r="P20" s="155">
        <f t="shared" si="6"/>
        <v>21.15</v>
      </c>
      <c r="Q20" s="155">
        <f t="shared" si="7"/>
        <v>12.182246108228318</v>
      </c>
      <c r="R20" s="155">
        <f t="shared" si="8"/>
        <v>30.117753891771677</v>
      </c>
      <c r="S20" s="155">
        <f t="shared" si="9"/>
        <v>36.525000000000006</v>
      </c>
      <c r="T20" s="155">
        <f t="shared" si="10"/>
        <v>20.290752409192006</v>
      </c>
      <c r="U20" s="155">
        <f t="shared" si="11"/>
        <v>52.759247590808002</v>
      </c>
      <c r="V20" s="155">
        <f t="shared" si="12"/>
        <v>70.31</v>
      </c>
      <c r="W20" s="155">
        <f t="shared" si="13"/>
        <v>59.246249073387673</v>
      </c>
      <c r="X20" s="155">
        <f t="shared" si="14"/>
        <v>81.373750926612331</v>
      </c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</row>
    <row r="21" spans="1:170" s="5" customFormat="1" x14ac:dyDescent="0.25">
      <c r="A21" s="36" t="s">
        <v>19</v>
      </c>
      <c r="B21" s="73" t="s">
        <v>97</v>
      </c>
      <c r="C21" s="37" t="s">
        <v>83</v>
      </c>
      <c r="D21" s="88">
        <v>12.8</v>
      </c>
      <c r="E21" s="88">
        <v>17.899999999999999</v>
      </c>
      <c r="F21" s="88">
        <v>21.6</v>
      </c>
      <c r="G21" s="88">
        <v>33.799999999999997</v>
      </c>
      <c r="H21" s="88">
        <v>64.599999999999994</v>
      </c>
      <c r="I21" s="43"/>
      <c r="J21" s="155">
        <f t="shared" si="0"/>
        <v>10.45</v>
      </c>
      <c r="K21" s="155">
        <f t="shared" si="1"/>
        <v>1.3877316530763544</v>
      </c>
      <c r="L21" s="155">
        <f t="shared" si="2"/>
        <v>19.512268346923644</v>
      </c>
      <c r="M21" s="155">
        <f t="shared" si="3"/>
        <v>13.5</v>
      </c>
      <c r="N21" s="155">
        <f t="shared" si="4"/>
        <v>1.8802816901408494</v>
      </c>
      <c r="O21" s="155">
        <f t="shared" si="5"/>
        <v>25.119718309859152</v>
      </c>
      <c r="P21" s="155">
        <f t="shared" si="6"/>
        <v>21.15</v>
      </c>
      <c r="Q21" s="155">
        <f t="shared" si="7"/>
        <v>12.182246108228318</v>
      </c>
      <c r="R21" s="155">
        <f t="shared" si="8"/>
        <v>30.117753891771677</v>
      </c>
      <c r="S21" s="155">
        <f t="shared" si="9"/>
        <v>36.525000000000006</v>
      </c>
      <c r="T21" s="155">
        <f t="shared" si="10"/>
        <v>20.290752409192006</v>
      </c>
      <c r="U21" s="155">
        <f t="shared" si="11"/>
        <v>52.759247590808002</v>
      </c>
      <c r="V21" s="155">
        <f t="shared" si="12"/>
        <v>70.31</v>
      </c>
      <c r="W21" s="155">
        <f t="shared" si="13"/>
        <v>59.246249073387673</v>
      </c>
      <c r="X21" s="155">
        <f t="shared" si="14"/>
        <v>81.373750926612331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</row>
    <row r="22" spans="1:170" s="5" customFormat="1" x14ac:dyDescent="0.25">
      <c r="A22" s="194" t="s">
        <v>199</v>
      </c>
      <c r="B22" s="202" t="s">
        <v>98</v>
      </c>
      <c r="C22" s="192" t="s">
        <v>81</v>
      </c>
      <c r="D22" s="88"/>
      <c r="E22" s="88"/>
      <c r="F22" s="88"/>
      <c r="G22" s="88"/>
      <c r="H22" s="88"/>
      <c r="I22" s="43"/>
      <c r="J22" s="155">
        <f t="shared" si="0"/>
        <v>10.45</v>
      </c>
      <c r="K22" s="155">
        <f t="shared" si="1"/>
        <v>1.3877316530763544</v>
      </c>
      <c r="L22" s="155">
        <f t="shared" si="2"/>
        <v>19.512268346923644</v>
      </c>
      <c r="M22" s="155">
        <f t="shared" si="3"/>
        <v>13.5</v>
      </c>
      <c r="N22" s="155">
        <f t="shared" si="4"/>
        <v>1.8802816901408494</v>
      </c>
      <c r="O22" s="155">
        <f t="shared" si="5"/>
        <v>25.119718309859152</v>
      </c>
      <c r="P22" s="155">
        <f t="shared" si="6"/>
        <v>21.15</v>
      </c>
      <c r="Q22" s="155">
        <f t="shared" si="7"/>
        <v>12.182246108228318</v>
      </c>
      <c r="R22" s="155">
        <f t="shared" si="8"/>
        <v>30.117753891771677</v>
      </c>
      <c r="S22" s="155">
        <f t="shared" si="9"/>
        <v>36.525000000000006</v>
      </c>
      <c r="T22" s="155">
        <f t="shared" si="10"/>
        <v>20.290752409192006</v>
      </c>
      <c r="U22" s="155">
        <f t="shared" si="11"/>
        <v>52.759247590808002</v>
      </c>
      <c r="V22" s="155">
        <f t="shared" si="12"/>
        <v>70.31</v>
      </c>
      <c r="W22" s="155">
        <f t="shared" si="13"/>
        <v>59.246249073387673</v>
      </c>
      <c r="X22" s="155">
        <f t="shared" si="14"/>
        <v>81.373750926612331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</row>
    <row r="23" spans="1:170" s="5" customFormat="1" x14ac:dyDescent="0.25">
      <c r="A23" s="194" t="s">
        <v>199</v>
      </c>
      <c r="B23" s="202" t="s">
        <v>98</v>
      </c>
      <c r="C23" s="192" t="s">
        <v>82</v>
      </c>
      <c r="D23" s="88"/>
      <c r="E23" s="88">
        <v>8.5</v>
      </c>
      <c r="F23" s="88">
        <v>14.5</v>
      </c>
      <c r="G23" s="88">
        <v>29.5</v>
      </c>
      <c r="H23" s="88">
        <v>61.1</v>
      </c>
      <c r="I23" s="43"/>
      <c r="J23" s="155">
        <f t="shared" si="0"/>
        <v>10.45</v>
      </c>
      <c r="K23" s="155">
        <f t="shared" si="1"/>
        <v>1.3877316530763544</v>
      </c>
      <c r="L23" s="155">
        <f t="shared" si="2"/>
        <v>19.512268346923644</v>
      </c>
      <c r="M23" s="155">
        <f t="shared" si="3"/>
        <v>13.5</v>
      </c>
      <c r="N23" s="155">
        <f t="shared" si="4"/>
        <v>1.8802816901408494</v>
      </c>
      <c r="O23" s="155">
        <f t="shared" si="5"/>
        <v>25.119718309859152</v>
      </c>
      <c r="P23" s="155">
        <f t="shared" si="6"/>
        <v>21.15</v>
      </c>
      <c r="Q23" s="155">
        <f t="shared" si="7"/>
        <v>12.182246108228318</v>
      </c>
      <c r="R23" s="155">
        <f t="shared" si="8"/>
        <v>30.117753891771677</v>
      </c>
      <c r="S23" s="155">
        <f t="shared" si="9"/>
        <v>36.525000000000006</v>
      </c>
      <c r="T23" s="155">
        <f t="shared" si="10"/>
        <v>20.290752409192006</v>
      </c>
      <c r="U23" s="155">
        <f t="shared" si="11"/>
        <v>52.759247590808002</v>
      </c>
      <c r="V23" s="155">
        <f t="shared" si="12"/>
        <v>70.31</v>
      </c>
      <c r="W23" s="155">
        <f t="shared" si="13"/>
        <v>59.246249073387673</v>
      </c>
      <c r="X23" s="155">
        <f t="shared" si="14"/>
        <v>81.373750926612331</v>
      </c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</row>
    <row r="24" spans="1:170" s="5" customFormat="1" x14ac:dyDescent="0.25">
      <c r="A24" s="194" t="s">
        <v>199</v>
      </c>
      <c r="B24" s="202" t="s">
        <v>98</v>
      </c>
      <c r="C24" s="192" t="s">
        <v>83</v>
      </c>
      <c r="D24" s="88"/>
      <c r="E24" s="88">
        <v>8.8000000000000007</v>
      </c>
      <c r="F24" s="88">
        <v>15.7</v>
      </c>
      <c r="G24" s="88">
        <v>30.9</v>
      </c>
      <c r="H24" s="88">
        <v>60.8</v>
      </c>
      <c r="I24" s="43"/>
      <c r="J24" s="155">
        <f t="shared" si="0"/>
        <v>10.45</v>
      </c>
      <c r="K24" s="155">
        <f t="shared" si="1"/>
        <v>1.3877316530763544</v>
      </c>
      <c r="L24" s="155">
        <f t="shared" si="2"/>
        <v>19.512268346923644</v>
      </c>
      <c r="M24" s="155">
        <f t="shared" si="3"/>
        <v>13.5</v>
      </c>
      <c r="N24" s="155">
        <f t="shared" si="4"/>
        <v>1.8802816901408494</v>
      </c>
      <c r="O24" s="155">
        <f t="shared" si="5"/>
        <v>25.119718309859152</v>
      </c>
      <c r="P24" s="155">
        <f t="shared" si="6"/>
        <v>21.15</v>
      </c>
      <c r="Q24" s="155">
        <f t="shared" si="7"/>
        <v>12.182246108228318</v>
      </c>
      <c r="R24" s="155">
        <f t="shared" si="8"/>
        <v>30.117753891771677</v>
      </c>
      <c r="S24" s="155">
        <f t="shared" si="9"/>
        <v>36.525000000000006</v>
      </c>
      <c r="T24" s="155">
        <f t="shared" si="10"/>
        <v>20.290752409192006</v>
      </c>
      <c r="U24" s="155">
        <f t="shared" si="11"/>
        <v>52.759247590808002</v>
      </c>
      <c r="V24" s="155">
        <f t="shared" si="12"/>
        <v>70.31</v>
      </c>
      <c r="W24" s="155">
        <f t="shared" si="13"/>
        <v>59.246249073387673</v>
      </c>
      <c r="X24" s="155">
        <f t="shared" si="14"/>
        <v>81.373750926612331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</row>
    <row r="25" spans="1:170" s="5" customFormat="1" x14ac:dyDescent="0.25">
      <c r="B25" s="74"/>
      <c r="D25" s="47"/>
      <c r="E25" s="47"/>
      <c r="F25" s="47"/>
      <c r="G25" s="47"/>
      <c r="H25" s="47"/>
      <c r="I25" s="43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</row>
    <row r="26" spans="1:170" s="5" customFormat="1" ht="13.8" thickBot="1" x14ac:dyDescent="0.3">
      <c r="B26" s="74"/>
      <c r="D26" s="47"/>
      <c r="E26" s="47"/>
      <c r="F26" s="47"/>
      <c r="G26" s="47"/>
      <c r="H26" s="47"/>
      <c r="I26" s="43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</row>
    <row r="27" spans="1:170" x14ac:dyDescent="0.25">
      <c r="C27" s="161" t="s">
        <v>85</v>
      </c>
      <c r="D27" s="162">
        <f>MEDIAN(D4:D21)</f>
        <v>10.45</v>
      </c>
      <c r="E27" s="162">
        <f>MEDIAN(E4:E21)</f>
        <v>13.5</v>
      </c>
      <c r="F27" s="162">
        <f>MEDIAN(F4:F21)</f>
        <v>21.15</v>
      </c>
      <c r="G27" s="162">
        <f>MEDIAN(G4:G21)</f>
        <v>36.525000000000006</v>
      </c>
      <c r="H27" s="163">
        <f>MEDIAN(H4:H21)</f>
        <v>70.31</v>
      </c>
      <c r="I27" s="43"/>
    </row>
    <row r="28" spans="1:170" x14ac:dyDescent="0.25">
      <c r="C28" s="164" t="s">
        <v>86</v>
      </c>
      <c r="D28" s="160">
        <f>PERCENTILE(D4:D21,0.25)</f>
        <v>7</v>
      </c>
      <c r="E28" s="160">
        <f>PERCENTILE(E4:E21,0.25)</f>
        <v>11.675000000000001</v>
      </c>
      <c r="F28" s="160">
        <f>PERCENTILE(F4:F21,0.25)</f>
        <v>19.6675</v>
      </c>
      <c r="G28" s="160">
        <f>PERCENTILE(G4:G21,0.25)</f>
        <v>34.799999999999997</v>
      </c>
      <c r="H28" s="165">
        <f>PERCENTILE(H4:H21,0.25)</f>
        <v>67.8</v>
      </c>
      <c r="I28" s="43"/>
    </row>
    <row r="29" spans="1:170" x14ac:dyDescent="0.25">
      <c r="C29" s="164" t="s">
        <v>87</v>
      </c>
      <c r="D29" s="160">
        <f>PERCENTILE(D4:D21,0.75)</f>
        <v>11.074999999999999</v>
      </c>
      <c r="E29" s="160">
        <f>PERCENTILE(E4:E21,0.75)</f>
        <v>16.899999999999999</v>
      </c>
      <c r="F29" s="160">
        <f>PERCENTILE(F4:F21,0.75)</f>
        <v>23.7</v>
      </c>
      <c r="G29" s="160">
        <f>PERCENTILE(G4:G21,0.75)</f>
        <v>42.099999999999994</v>
      </c>
      <c r="H29" s="165">
        <f>PERCENTILE(H4:H21,0.75)</f>
        <v>72.775000000000006</v>
      </c>
      <c r="I29" s="43"/>
    </row>
    <row r="30" spans="1:170" ht="13.8" thickBot="1" x14ac:dyDescent="0.3">
      <c r="C30" s="166" t="s">
        <v>88</v>
      </c>
      <c r="D30" s="167">
        <f>(D29-D28)/1.349</f>
        <v>3.0207561156412153</v>
      </c>
      <c r="E30" s="167">
        <f>(E29-E28)/1.349</f>
        <v>3.8732394366197167</v>
      </c>
      <c r="F30" s="167">
        <f>(F29-F28)/1.349</f>
        <v>2.9892512972572267</v>
      </c>
      <c r="G30" s="167">
        <f>(G29-G28)/1.349</f>
        <v>5.4114158636026666</v>
      </c>
      <c r="H30" s="168">
        <f>(H29-H28)/1.349</f>
        <v>3.6879169755374415</v>
      </c>
      <c r="I30" s="43"/>
    </row>
    <row r="31" spans="1:170" x14ac:dyDescent="0.25">
      <c r="I31" s="43"/>
    </row>
    <row r="32" spans="1:170" x14ac:dyDescent="0.25">
      <c r="I32" s="43"/>
    </row>
    <row r="33" spans="9:9" x14ac:dyDescent="0.25">
      <c r="I33" s="43"/>
    </row>
    <row r="34" spans="9:9" x14ac:dyDescent="0.25">
      <c r="I34" s="43"/>
    </row>
    <row r="35" spans="9:9" x14ac:dyDescent="0.25">
      <c r="I35" s="43"/>
    </row>
    <row r="36" spans="9:9" x14ac:dyDescent="0.25">
      <c r="I36" s="43"/>
    </row>
    <row r="37" spans="9:9" x14ac:dyDescent="0.25">
      <c r="I37" s="43"/>
    </row>
    <row r="38" spans="9:9" x14ac:dyDescent="0.25">
      <c r="I38" s="43"/>
    </row>
    <row r="39" spans="9:9" x14ac:dyDescent="0.25">
      <c r="I39" s="43"/>
    </row>
    <row r="40" spans="9:9" x14ac:dyDescent="0.25">
      <c r="I40" s="43"/>
    </row>
    <row r="41" spans="9:9" x14ac:dyDescent="0.25">
      <c r="I41" s="43"/>
    </row>
    <row r="42" spans="9:9" x14ac:dyDescent="0.25">
      <c r="I42" s="43"/>
    </row>
    <row r="43" spans="9:9" x14ac:dyDescent="0.25">
      <c r="I43" s="43"/>
    </row>
    <row r="44" spans="9:9" x14ac:dyDescent="0.25">
      <c r="I44" s="43"/>
    </row>
    <row r="45" spans="9:9" x14ac:dyDescent="0.25">
      <c r="I45" s="43"/>
    </row>
    <row r="46" spans="9:9" x14ac:dyDescent="0.25">
      <c r="I46" s="43"/>
    </row>
    <row r="47" spans="9:9" x14ac:dyDescent="0.25">
      <c r="I47" s="43"/>
    </row>
    <row r="48" spans="9:9" x14ac:dyDescent="0.25">
      <c r="I48" s="43"/>
    </row>
    <row r="49" spans="9:9" x14ac:dyDescent="0.25">
      <c r="I49" s="43"/>
    </row>
    <row r="50" spans="9:9" x14ac:dyDescent="0.25">
      <c r="I50" s="43"/>
    </row>
    <row r="51" spans="9:9" x14ac:dyDescent="0.25">
      <c r="I51" s="43"/>
    </row>
    <row r="52" spans="9:9" x14ac:dyDescent="0.25">
      <c r="I52" s="43"/>
    </row>
    <row r="53" spans="9:9" x14ac:dyDescent="0.25">
      <c r="I53" s="43"/>
    </row>
    <row r="54" spans="9:9" x14ac:dyDescent="0.25">
      <c r="I54" s="43"/>
    </row>
    <row r="55" spans="9:9" x14ac:dyDescent="0.25">
      <c r="I55" s="43"/>
    </row>
    <row r="56" spans="9:9" x14ac:dyDescent="0.25">
      <c r="I56" s="43"/>
    </row>
    <row r="57" spans="9:9" x14ac:dyDescent="0.25">
      <c r="I57" s="43"/>
    </row>
    <row r="58" spans="9:9" x14ac:dyDescent="0.25">
      <c r="I58" s="43"/>
    </row>
    <row r="59" spans="9:9" x14ac:dyDescent="0.25">
      <c r="I59" s="43"/>
    </row>
    <row r="60" spans="9:9" x14ac:dyDescent="0.25">
      <c r="I60" s="43"/>
    </row>
    <row r="61" spans="9:9" x14ac:dyDescent="0.25">
      <c r="I61" s="43"/>
    </row>
    <row r="62" spans="9:9" x14ac:dyDescent="0.25">
      <c r="I62" s="43"/>
    </row>
    <row r="63" spans="9:9" x14ac:dyDescent="0.25">
      <c r="I63" s="43"/>
    </row>
    <row r="64" spans="9:9" x14ac:dyDescent="0.25">
      <c r="I64" s="43"/>
    </row>
    <row r="65" spans="9:9" x14ac:dyDescent="0.25">
      <c r="I65" s="43"/>
    </row>
    <row r="66" spans="9:9" x14ac:dyDescent="0.25">
      <c r="I66" s="43"/>
    </row>
    <row r="67" spans="9:9" x14ac:dyDescent="0.25">
      <c r="I67" s="43"/>
    </row>
    <row r="68" spans="9:9" x14ac:dyDescent="0.25">
      <c r="I68" s="43"/>
    </row>
    <row r="69" spans="9:9" x14ac:dyDescent="0.25">
      <c r="I69" s="43"/>
    </row>
    <row r="70" spans="9:9" x14ac:dyDescent="0.25">
      <c r="I70" s="43"/>
    </row>
    <row r="71" spans="9:9" x14ac:dyDescent="0.25">
      <c r="I71" s="43"/>
    </row>
    <row r="72" spans="9:9" x14ac:dyDescent="0.25">
      <c r="I72" s="43"/>
    </row>
    <row r="73" spans="9:9" x14ac:dyDescent="0.25">
      <c r="I73" s="43"/>
    </row>
    <row r="74" spans="9:9" x14ac:dyDescent="0.25">
      <c r="I74" s="43"/>
    </row>
    <row r="75" spans="9:9" x14ac:dyDescent="0.25">
      <c r="I75" s="43"/>
    </row>
    <row r="76" spans="9:9" x14ac:dyDescent="0.25">
      <c r="I76" s="43"/>
    </row>
    <row r="77" spans="9:9" x14ac:dyDescent="0.25">
      <c r="I77" s="43"/>
    </row>
    <row r="78" spans="9:9" x14ac:dyDescent="0.25">
      <c r="I78" s="43"/>
    </row>
    <row r="79" spans="9:9" x14ac:dyDescent="0.25">
      <c r="I79" s="43"/>
    </row>
    <row r="80" spans="9:9" x14ac:dyDescent="0.25">
      <c r="I80" s="43"/>
    </row>
    <row r="81" spans="9:9" x14ac:dyDescent="0.25">
      <c r="I81" s="43"/>
    </row>
    <row r="82" spans="9:9" x14ac:dyDescent="0.25">
      <c r="I82" s="43"/>
    </row>
    <row r="83" spans="9:9" x14ac:dyDescent="0.25">
      <c r="I83" s="43"/>
    </row>
    <row r="84" spans="9:9" x14ac:dyDescent="0.25">
      <c r="I84" s="43"/>
    </row>
    <row r="85" spans="9:9" x14ac:dyDescent="0.25">
      <c r="I85" s="43"/>
    </row>
    <row r="86" spans="9:9" x14ac:dyDescent="0.25">
      <c r="I86" s="43"/>
    </row>
    <row r="87" spans="9:9" x14ac:dyDescent="0.25">
      <c r="I87" s="43"/>
    </row>
    <row r="88" spans="9:9" x14ac:dyDescent="0.25">
      <c r="I88" s="43"/>
    </row>
    <row r="89" spans="9:9" x14ac:dyDescent="0.25">
      <c r="I89" s="43"/>
    </row>
    <row r="90" spans="9:9" x14ac:dyDescent="0.25">
      <c r="I90" s="43"/>
    </row>
    <row r="91" spans="9:9" x14ac:dyDescent="0.25">
      <c r="I91" s="43"/>
    </row>
    <row r="92" spans="9:9" x14ac:dyDescent="0.25">
      <c r="I92" s="43"/>
    </row>
    <row r="93" spans="9:9" x14ac:dyDescent="0.25">
      <c r="I93" s="43"/>
    </row>
    <row r="94" spans="9:9" x14ac:dyDescent="0.25">
      <c r="I94" s="43"/>
    </row>
    <row r="95" spans="9:9" x14ac:dyDescent="0.25">
      <c r="I95" s="43"/>
    </row>
    <row r="96" spans="9:9" x14ac:dyDescent="0.25">
      <c r="I96" s="43"/>
    </row>
    <row r="97" spans="9:9" x14ac:dyDescent="0.25">
      <c r="I97" s="43"/>
    </row>
    <row r="98" spans="9:9" x14ac:dyDescent="0.25">
      <c r="I98" s="43"/>
    </row>
    <row r="99" spans="9:9" x14ac:dyDescent="0.25">
      <c r="I99" s="43"/>
    </row>
    <row r="100" spans="9:9" x14ac:dyDescent="0.25">
      <c r="I100" s="43"/>
    </row>
    <row r="101" spans="9:9" x14ac:dyDescent="0.25">
      <c r="I101" s="43"/>
    </row>
    <row r="102" spans="9:9" x14ac:dyDescent="0.25">
      <c r="I102" s="43"/>
    </row>
    <row r="103" spans="9:9" x14ac:dyDescent="0.25">
      <c r="I103" s="43"/>
    </row>
    <row r="104" spans="9:9" x14ac:dyDescent="0.25">
      <c r="I104" s="43"/>
    </row>
    <row r="105" spans="9:9" x14ac:dyDescent="0.25">
      <c r="I105" s="43"/>
    </row>
    <row r="106" spans="9:9" x14ac:dyDescent="0.25">
      <c r="I106" s="43"/>
    </row>
    <row r="107" spans="9:9" x14ac:dyDescent="0.25">
      <c r="I107" s="43"/>
    </row>
    <row r="108" spans="9:9" x14ac:dyDescent="0.25">
      <c r="I108" s="43"/>
    </row>
    <row r="109" spans="9:9" x14ac:dyDescent="0.25">
      <c r="I109" s="43"/>
    </row>
    <row r="110" spans="9:9" x14ac:dyDescent="0.25">
      <c r="I110" s="43"/>
    </row>
    <row r="111" spans="9:9" x14ac:dyDescent="0.25">
      <c r="I111" s="43"/>
    </row>
    <row r="112" spans="9:9" x14ac:dyDescent="0.25">
      <c r="I112" s="43"/>
    </row>
    <row r="113" spans="9:9" x14ac:dyDescent="0.25">
      <c r="I113" s="43"/>
    </row>
    <row r="114" spans="9:9" x14ac:dyDescent="0.25">
      <c r="I114" s="43"/>
    </row>
    <row r="115" spans="9:9" x14ac:dyDescent="0.25">
      <c r="I115" s="43"/>
    </row>
    <row r="116" spans="9:9" x14ac:dyDescent="0.25">
      <c r="I116" s="43"/>
    </row>
    <row r="117" spans="9:9" x14ac:dyDescent="0.25">
      <c r="I117" s="43"/>
    </row>
    <row r="118" spans="9:9" x14ac:dyDescent="0.25">
      <c r="I118" s="43"/>
    </row>
    <row r="119" spans="9:9" x14ac:dyDescent="0.25">
      <c r="I119" s="43"/>
    </row>
    <row r="120" spans="9:9" x14ac:dyDescent="0.25">
      <c r="I120" s="43"/>
    </row>
    <row r="121" spans="9:9" x14ac:dyDescent="0.25">
      <c r="I121" s="43"/>
    </row>
    <row r="122" spans="9:9" x14ac:dyDescent="0.25">
      <c r="I122" s="43"/>
    </row>
    <row r="123" spans="9:9" x14ac:dyDescent="0.25">
      <c r="I123" s="43"/>
    </row>
    <row r="124" spans="9:9" x14ac:dyDescent="0.25">
      <c r="I124" s="43"/>
    </row>
    <row r="125" spans="9:9" x14ac:dyDescent="0.25">
      <c r="I125" s="43"/>
    </row>
    <row r="126" spans="9:9" x14ac:dyDescent="0.25">
      <c r="I126" s="43"/>
    </row>
    <row r="127" spans="9:9" x14ac:dyDescent="0.25">
      <c r="I127" s="43"/>
    </row>
    <row r="128" spans="9:9" x14ac:dyDescent="0.25">
      <c r="I128" s="43"/>
    </row>
    <row r="129" spans="9:9" x14ac:dyDescent="0.25">
      <c r="I129" s="43"/>
    </row>
    <row r="130" spans="9:9" x14ac:dyDescent="0.25">
      <c r="I130" s="43"/>
    </row>
    <row r="131" spans="9:9" x14ac:dyDescent="0.25">
      <c r="I131" s="43"/>
    </row>
    <row r="132" spans="9:9" x14ac:dyDescent="0.25">
      <c r="I132" s="43"/>
    </row>
    <row r="133" spans="9:9" x14ac:dyDescent="0.25">
      <c r="I133" s="43"/>
    </row>
    <row r="134" spans="9:9" x14ac:dyDescent="0.25">
      <c r="I134" s="43"/>
    </row>
    <row r="135" spans="9:9" x14ac:dyDescent="0.25">
      <c r="I135" s="43"/>
    </row>
    <row r="136" spans="9:9" x14ac:dyDescent="0.25">
      <c r="I136" s="43"/>
    </row>
    <row r="137" spans="9:9" x14ac:dyDescent="0.25">
      <c r="I137" s="43"/>
    </row>
    <row r="138" spans="9:9" x14ac:dyDescent="0.25">
      <c r="I138" s="43"/>
    </row>
    <row r="139" spans="9:9" x14ac:dyDescent="0.25">
      <c r="I139" s="43"/>
    </row>
    <row r="140" spans="9:9" x14ac:dyDescent="0.25">
      <c r="I140" s="43"/>
    </row>
    <row r="141" spans="9:9" x14ac:dyDescent="0.25">
      <c r="I141" s="43"/>
    </row>
    <row r="142" spans="9:9" x14ac:dyDescent="0.25">
      <c r="I142" s="43"/>
    </row>
    <row r="143" spans="9:9" x14ac:dyDescent="0.25">
      <c r="I143" s="43"/>
    </row>
    <row r="144" spans="9:9" x14ac:dyDescent="0.25">
      <c r="I144" s="43"/>
    </row>
    <row r="145" spans="9:9" x14ac:dyDescent="0.25">
      <c r="I145" s="43"/>
    </row>
    <row r="146" spans="9:9" x14ac:dyDescent="0.25">
      <c r="I146" s="43"/>
    </row>
    <row r="147" spans="9:9" x14ac:dyDescent="0.25">
      <c r="I147" s="43"/>
    </row>
    <row r="148" spans="9:9" x14ac:dyDescent="0.25">
      <c r="I148" s="43"/>
    </row>
    <row r="149" spans="9:9" x14ac:dyDescent="0.25">
      <c r="I149" s="43"/>
    </row>
    <row r="150" spans="9:9" x14ac:dyDescent="0.25">
      <c r="I150" s="43"/>
    </row>
    <row r="151" spans="9:9" x14ac:dyDescent="0.25">
      <c r="I151" s="43"/>
    </row>
    <row r="152" spans="9:9" x14ac:dyDescent="0.25">
      <c r="I152" s="43"/>
    </row>
    <row r="153" spans="9:9" x14ac:dyDescent="0.25">
      <c r="I153" s="43"/>
    </row>
    <row r="154" spans="9:9" x14ac:dyDescent="0.25">
      <c r="I154" s="43"/>
    </row>
    <row r="155" spans="9:9" x14ac:dyDescent="0.25">
      <c r="I155" s="43"/>
    </row>
    <row r="156" spans="9:9" x14ac:dyDescent="0.25">
      <c r="I156" s="43"/>
    </row>
    <row r="157" spans="9:9" x14ac:dyDescent="0.25">
      <c r="I157" s="43"/>
    </row>
    <row r="158" spans="9:9" x14ac:dyDescent="0.25">
      <c r="I158" s="43"/>
    </row>
    <row r="159" spans="9:9" x14ac:dyDescent="0.25">
      <c r="I159" s="43"/>
    </row>
    <row r="160" spans="9:9" x14ac:dyDescent="0.25">
      <c r="I160" s="43"/>
    </row>
    <row r="161" spans="9:9" x14ac:dyDescent="0.25">
      <c r="I161" s="43"/>
    </row>
    <row r="162" spans="9:9" x14ac:dyDescent="0.25">
      <c r="I162" s="43"/>
    </row>
    <row r="163" spans="9:9" x14ac:dyDescent="0.25">
      <c r="I163" s="43"/>
    </row>
    <row r="164" spans="9:9" x14ac:dyDescent="0.25">
      <c r="I164" s="43"/>
    </row>
    <row r="165" spans="9:9" x14ac:dyDescent="0.25">
      <c r="I165" s="43"/>
    </row>
    <row r="166" spans="9:9" x14ac:dyDescent="0.25">
      <c r="I166" s="43"/>
    </row>
    <row r="167" spans="9:9" x14ac:dyDescent="0.25">
      <c r="I167" s="43"/>
    </row>
    <row r="168" spans="9:9" x14ac:dyDescent="0.25">
      <c r="I168" s="43"/>
    </row>
    <row r="169" spans="9:9" x14ac:dyDescent="0.25">
      <c r="I169" s="43"/>
    </row>
    <row r="170" spans="9:9" x14ac:dyDescent="0.25">
      <c r="I170" s="43"/>
    </row>
    <row r="171" spans="9:9" x14ac:dyDescent="0.25">
      <c r="I171" s="43"/>
    </row>
    <row r="172" spans="9:9" x14ac:dyDescent="0.25">
      <c r="I172" s="43"/>
    </row>
    <row r="173" spans="9:9" x14ac:dyDescent="0.25">
      <c r="I173" s="43"/>
    </row>
    <row r="174" spans="9:9" x14ac:dyDescent="0.25">
      <c r="I174" s="43"/>
    </row>
    <row r="175" spans="9:9" x14ac:dyDescent="0.25">
      <c r="I175" s="43"/>
    </row>
    <row r="176" spans="9:9" x14ac:dyDescent="0.25">
      <c r="I176" s="43"/>
    </row>
    <row r="177" spans="9:9" x14ac:dyDescent="0.25">
      <c r="I177" s="43"/>
    </row>
    <row r="178" spans="9:9" x14ac:dyDescent="0.25">
      <c r="I178" s="43"/>
    </row>
    <row r="179" spans="9:9" x14ac:dyDescent="0.25">
      <c r="I179" s="43"/>
    </row>
    <row r="180" spans="9:9" x14ac:dyDescent="0.25">
      <c r="I180" s="43"/>
    </row>
    <row r="181" spans="9:9" x14ac:dyDescent="0.25">
      <c r="I181" s="43"/>
    </row>
    <row r="182" spans="9:9" x14ac:dyDescent="0.25">
      <c r="I182" s="43"/>
    </row>
    <row r="183" spans="9:9" x14ac:dyDescent="0.25">
      <c r="I183" s="43"/>
    </row>
    <row r="184" spans="9:9" x14ac:dyDescent="0.25">
      <c r="I184" s="43"/>
    </row>
    <row r="185" spans="9:9" x14ac:dyDescent="0.25">
      <c r="I185" s="43"/>
    </row>
    <row r="186" spans="9:9" x14ac:dyDescent="0.25">
      <c r="I186" s="43"/>
    </row>
    <row r="187" spans="9:9" x14ac:dyDescent="0.25">
      <c r="I187" s="43"/>
    </row>
    <row r="188" spans="9:9" x14ac:dyDescent="0.25">
      <c r="I188" s="43"/>
    </row>
    <row r="189" spans="9:9" x14ac:dyDescent="0.25">
      <c r="I189" s="43"/>
    </row>
    <row r="190" spans="9:9" x14ac:dyDescent="0.25">
      <c r="I190" s="43"/>
    </row>
    <row r="191" spans="9:9" x14ac:dyDescent="0.25">
      <c r="I191" s="43"/>
    </row>
    <row r="192" spans="9:9" x14ac:dyDescent="0.25">
      <c r="I192" s="43"/>
    </row>
    <row r="193" spans="9:9" x14ac:dyDescent="0.25">
      <c r="I193" s="43"/>
    </row>
    <row r="194" spans="9:9" x14ac:dyDescent="0.25">
      <c r="I194" s="43"/>
    </row>
    <row r="195" spans="9:9" x14ac:dyDescent="0.25">
      <c r="I195" s="43"/>
    </row>
    <row r="196" spans="9:9" x14ac:dyDescent="0.25">
      <c r="I196" s="43"/>
    </row>
    <row r="197" spans="9:9" x14ac:dyDescent="0.25">
      <c r="I197" s="43"/>
    </row>
    <row r="198" spans="9:9" x14ac:dyDescent="0.25">
      <c r="I198" s="43"/>
    </row>
    <row r="199" spans="9:9" x14ac:dyDescent="0.25">
      <c r="I199" s="43"/>
    </row>
    <row r="200" spans="9:9" x14ac:dyDescent="0.25">
      <c r="I200" s="43"/>
    </row>
    <row r="201" spans="9:9" x14ac:dyDescent="0.25">
      <c r="I201" s="43"/>
    </row>
    <row r="202" spans="9:9" x14ac:dyDescent="0.25">
      <c r="I202" s="43"/>
    </row>
    <row r="203" spans="9:9" x14ac:dyDescent="0.25">
      <c r="I203" s="43"/>
    </row>
    <row r="204" spans="9:9" x14ac:dyDescent="0.25">
      <c r="I204" s="43"/>
    </row>
    <row r="205" spans="9:9" x14ac:dyDescent="0.25">
      <c r="I205" s="43"/>
    </row>
    <row r="206" spans="9:9" x14ac:dyDescent="0.25">
      <c r="I206" s="43"/>
    </row>
    <row r="207" spans="9:9" x14ac:dyDescent="0.25">
      <c r="I207" s="43"/>
    </row>
    <row r="208" spans="9:9" x14ac:dyDescent="0.25">
      <c r="I208" s="43"/>
    </row>
    <row r="209" spans="9:9" x14ac:dyDescent="0.25">
      <c r="I209" s="43"/>
    </row>
    <row r="210" spans="9:9" x14ac:dyDescent="0.25">
      <c r="I210" s="43"/>
    </row>
    <row r="211" spans="9:9" x14ac:dyDescent="0.25">
      <c r="I211" s="43"/>
    </row>
    <row r="212" spans="9:9" x14ac:dyDescent="0.25">
      <c r="I212" s="43"/>
    </row>
    <row r="213" spans="9:9" x14ac:dyDescent="0.25">
      <c r="I213" s="43"/>
    </row>
    <row r="214" spans="9:9" x14ac:dyDescent="0.25">
      <c r="I214" s="43"/>
    </row>
    <row r="215" spans="9:9" x14ac:dyDescent="0.25">
      <c r="I215" s="43"/>
    </row>
    <row r="216" spans="9:9" x14ac:dyDescent="0.25">
      <c r="I216" s="43"/>
    </row>
    <row r="217" spans="9:9" x14ac:dyDescent="0.25">
      <c r="I217" s="43"/>
    </row>
    <row r="218" spans="9:9" x14ac:dyDescent="0.25">
      <c r="I218" s="43"/>
    </row>
    <row r="219" spans="9:9" x14ac:dyDescent="0.25">
      <c r="I219" s="43"/>
    </row>
    <row r="220" spans="9:9" x14ac:dyDescent="0.25">
      <c r="I220" s="43"/>
    </row>
    <row r="221" spans="9:9" x14ac:dyDescent="0.25">
      <c r="I221" s="43"/>
    </row>
    <row r="222" spans="9:9" x14ac:dyDescent="0.25">
      <c r="I222" s="43"/>
    </row>
    <row r="223" spans="9:9" x14ac:dyDescent="0.25">
      <c r="I223" s="43"/>
    </row>
    <row r="224" spans="9:9" x14ac:dyDescent="0.25">
      <c r="I224" s="43"/>
    </row>
    <row r="225" spans="9:9" x14ac:dyDescent="0.25">
      <c r="I225" s="43"/>
    </row>
    <row r="226" spans="9:9" x14ac:dyDescent="0.25">
      <c r="I226" s="43"/>
    </row>
    <row r="227" spans="9:9" x14ac:dyDescent="0.25">
      <c r="I227" s="43"/>
    </row>
    <row r="228" spans="9:9" x14ac:dyDescent="0.25">
      <c r="I228" s="43"/>
    </row>
    <row r="229" spans="9:9" x14ac:dyDescent="0.25">
      <c r="I229" s="43"/>
    </row>
    <row r="230" spans="9:9" x14ac:dyDescent="0.25">
      <c r="I230" s="43"/>
    </row>
    <row r="231" spans="9:9" x14ac:dyDescent="0.25">
      <c r="I231" s="43"/>
    </row>
    <row r="232" spans="9:9" x14ac:dyDescent="0.25">
      <c r="I232" s="43"/>
    </row>
    <row r="233" spans="9:9" x14ac:dyDescent="0.25">
      <c r="I233" s="43"/>
    </row>
    <row r="234" spans="9:9" x14ac:dyDescent="0.25">
      <c r="I234" s="43"/>
    </row>
    <row r="235" spans="9:9" x14ac:dyDescent="0.25">
      <c r="I235" s="43"/>
    </row>
    <row r="236" spans="9:9" x14ac:dyDescent="0.25">
      <c r="I236" s="43"/>
    </row>
    <row r="237" spans="9:9" x14ac:dyDescent="0.25">
      <c r="I237" s="43"/>
    </row>
    <row r="238" spans="9:9" x14ac:dyDescent="0.25">
      <c r="I238" s="43"/>
    </row>
    <row r="239" spans="9:9" x14ac:dyDescent="0.25">
      <c r="I239" s="43"/>
    </row>
    <row r="240" spans="9:9" x14ac:dyDescent="0.25">
      <c r="I240" s="43"/>
    </row>
    <row r="241" spans="9:9" x14ac:dyDescent="0.25">
      <c r="I241" s="43"/>
    </row>
    <row r="242" spans="9:9" x14ac:dyDescent="0.25">
      <c r="I242" s="43"/>
    </row>
    <row r="243" spans="9:9" x14ac:dyDescent="0.25">
      <c r="I243" s="43"/>
    </row>
    <row r="244" spans="9:9" x14ac:dyDescent="0.25">
      <c r="I244" s="43"/>
    </row>
    <row r="245" spans="9:9" x14ac:dyDescent="0.25">
      <c r="I245" s="43"/>
    </row>
    <row r="246" spans="9:9" x14ac:dyDescent="0.25">
      <c r="I246" s="43"/>
    </row>
    <row r="247" spans="9:9" x14ac:dyDescent="0.25">
      <c r="I247" s="43"/>
    </row>
    <row r="248" spans="9:9" x14ac:dyDescent="0.25">
      <c r="I248" s="43"/>
    </row>
    <row r="249" spans="9:9" x14ac:dyDescent="0.25">
      <c r="I249" s="43"/>
    </row>
    <row r="250" spans="9:9" x14ac:dyDescent="0.25">
      <c r="I250" s="43"/>
    </row>
    <row r="251" spans="9:9" x14ac:dyDescent="0.25">
      <c r="I251" s="43"/>
    </row>
    <row r="252" spans="9:9" x14ac:dyDescent="0.25">
      <c r="I252" s="43"/>
    </row>
    <row r="253" spans="9:9" x14ac:dyDescent="0.25">
      <c r="I253" s="43"/>
    </row>
    <row r="254" spans="9:9" x14ac:dyDescent="0.25">
      <c r="I254" s="43"/>
    </row>
    <row r="255" spans="9:9" x14ac:dyDescent="0.25">
      <c r="I255" s="43"/>
    </row>
    <row r="256" spans="9:9" x14ac:dyDescent="0.25">
      <c r="I256" s="43"/>
    </row>
    <row r="257" spans="9:9" x14ac:dyDescent="0.25">
      <c r="I257" s="43"/>
    </row>
    <row r="258" spans="9:9" x14ac:dyDescent="0.25">
      <c r="I258" s="43"/>
    </row>
    <row r="259" spans="9:9" x14ac:dyDescent="0.25">
      <c r="I259" s="43"/>
    </row>
    <row r="260" spans="9:9" x14ac:dyDescent="0.25">
      <c r="I260" s="43"/>
    </row>
    <row r="261" spans="9:9" x14ac:dyDescent="0.25">
      <c r="I261" s="43"/>
    </row>
    <row r="262" spans="9:9" x14ac:dyDescent="0.25">
      <c r="I262" s="43"/>
    </row>
    <row r="263" spans="9:9" x14ac:dyDescent="0.25">
      <c r="I263" s="43"/>
    </row>
    <row r="264" spans="9:9" x14ac:dyDescent="0.25">
      <c r="I264" s="43"/>
    </row>
    <row r="265" spans="9:9" x14ac:dyDescent="0.25">
      <c r="I265" s="43"/>
    </row>
    <row r="266" spans="9:9" x14ac:dyDescent="0.25">
      <c r="I266" s="43"/>
    </row>
    <row r="267" spans="9:9" x14ac:dyDescent="0.25">
      <c r="I267" s="43"/>
    </row>
    <row r="268" spans="9:9" x14ac:dyDescent="0.25">
      <c r="I268" s="43"/>
    </row>
    <row r="269" spans="9:9" x14ac:dyDescent="0.25">
      <c r="I269" s="43"/>
    </row>
    <row r="270" spans="9:9" x14ac:dyDescent="0.25">
      <c r="I270" s="43"/>
    </row>
    <row r="271" spans="9:9" x14ac:dyDescent="0.25">
      <c r="I271" s="43"/>
    </row>
    <row r="272" spans="9:9" x14ac:dyDescent="0.25">
      <c r="I272" s="43"/>
    </row>
    <row r="273" spans="9:9" x14ac:dyDescent="0.25">
      <c r="I273" s="43"/>
    </row>
    <row r="274" spans="9:9" x14ac:dyDescent="0.25">
      <c r="I274" s="43"/>
    </row>
    <row r="275" spans="9:9" x14ac:dyDescent="0.25">
      <c r="I275" s="43"/>
    </row>
    <row r="276" spans="9:9" x14ac:dyDescent="0.25">
      <c r="I276" s="43"/>
    </row>
    <row r="277" spans="9:9" x14ac:dyDescent="0.25">
      <c r="I277" s="43"/>
    </row>
    <row r="278" spans="9:9" x14ac:dyDescent="0.25">
      <c r="I278" s="43"/>
    </row>
    <row r="279" spans="9:9" x14ac:dyDescent="0.25">
      <c r="I279" s="43"/>
    </row>
    <row r="280" spans="9:9" x14ac:dyDescent="0.25">
      <c r="I280" s="43"/>
    </row>
    <row r="281" spans="9:9" x14ac:dyDescent="0.25">
      <c r="I281" s="43"/>
    </row>
    <row r="282" spans="9:9" x14ac:dyDescent="0.25">
      <c r="I282" s="43"/>
    </row>
    <row r="283" spans="9:9" x14ac:dyDescent="0.25">
      <c r="I283" s="43"/>
    </row>
    <row r="284" spans="9:9" x14ac:dyDescent="0.25">
      <c r="I284" s="43"/>
    </row>
    <row r="285" spans="9:9" x14ac:dyDescent="0.25">
      <c r="I285" s="43"/>
    </row>
    <row r="286" spans="9:9" x14ac:dyDescent="0.25">
      <c r="I286" s="43"/>
    </row>
    <row r="287" spans="9:9" x14ac:dyDescent="0.25">
      <c r="I287" s="43"/>
    </row>
    <row r="288" spans="9:9" x14ac:dyDescent="0.25">
      <c r="I288" s="43"/>
    </row>
    <row r="289" spans="9:9" x14ac:dyDescent="0.25">
      <c r="I289" s="43"/>
    </row>
    <row r="290" spans="9:9" x14ac:dyDescent="0.25">
      <c r="I290" s="43"/>
    </row>
    <row r="291" spans="9:9" x14ac:dyDescent="0.25">
      <c r="I291" s="43"/>
    </row>
    <row r="292" spans="9:9" x14ac:dyDescent="0.25">
      <c r="I292" s="43"/>
    </row>
    <row r="293" spans="9:9" x14ac:dyDescent="0.25">
      <c r="I293" s="43"/>
    </row>
    <row r="294" spans="9:9" x14ac:dyDescent="0.25">
      <c r="I294" s="43"/>
    </row>
    <row r="295" spans="9:9" x14ac:dyDescent="0.25">
      <c r="I295" s="43"/>
    </row>
    <row r="296" spans="9:9" x14ac:dyDescent="0.25">
      <c r="I296" s="43"/>
    </row>
    <row r="297" spans="9:9" x14ac:dyDescent="0.25">
      <c r="I297" s="43"/>
    </row>
    <row r="298" spans="9:9" x14ac:dyDescent="0.25">
      <c r="I298" s="43"/>
    </row>
    <row r="299" spans="9:9" x14ac:dyDescent="0.25">
      <c r="I299" s="43"/>
    </row>
    <row r="300" spans="9:9" x14ac:dyDescent="0.25">
      <c r="I300" s="43"/>
    </row>
    <row r="301" spans="9:9" x14ac:dyDescent="0.25">
      <c r="I301" s="43"/>
    </row>
    <row r="302" spans="9:9" x14ac:dyDescent="0.25">
      <c r="I302" s="43"/>
    </row>
    <row r="303" spans="9:9" x14ac:dyDescent="0.25">
      <c r="I303" s="43"/>
    </row>
    <row r="304" spans="9:9" x14ac:dyDescent="0.25">
      <c r="I304" s="43"/>
    </row>
    <row r="305" spans="9:9" x14ac:dyDescent="0.25">
      <c r="I305" s="43"/>
    </row>
    <row r="306" spans="9:9" x14ac:dyDescent="0.25">
      <c r="I306" s="43"/>
    </row>
    <row r="307" spans="9:9" x14ac:dyDescent="0.25">
      <c r="I307" s="43"/>
    </row>
    <row r="308" spans="9:9" x14ac:dyDescent="0.25">
      <c r="I308" s="43"/>
    </row>
    <row r="309" spans="9:9" x14ac:dyDescent="0.25">
      <c r="I309" s="43"/>
    </row>
    <row r="310" spans="9:9" x14ac:dyDescent="0.25">
      <c r="I310" s="43"/>
    </row>
    <row r="311" spans="9:9" x14ac:dyDescent="0.25">
      <c r="I311" s="43"/>
    </row>
    <row r="312" spans="9:9" x14ac:dyDescent="0.25">
      <c r="I312" s="43"/>
    </row>
    <row r="313" spans="9:9" x14ac:dyDescent="0.25">
      <c r="I313" s="43"/>
    </row>
    <row r="314" spans="9:9" x14ac:dyDescent="0.25">
      <c r="I314" s="43"/>
    </row>
    <row r="315" spans="9:9" x14ac:dyDescent="0.25">
      <c r="I315" s="43"/>
    </row>
    <row r="316" spans="9:9" x14ac:dyDescent="0.25">
      <c r="I316" s="43"/>
    </row>
    <row r="317" spans="9:9" x14ac:dyDescent="0.25">
      <c r="I317" s="43"/>
    </row>
    <row r="318" spans="9:9" x14ac:dyDescent="0.25">
      <c r="I318" s="43"/>
    </row>
    <row r="319" spans="9:9" x14ac:dyDescent="0.25">
      <c r="I319" s="43"/>
    </row>
    <row r="320" spans="9:9" x14ac:dyDescent="0.25">
      <c r="I320" s="43"/>
    </row>
    <row r="321" spans="9:9" x14ac:dyDescent="0.25">
      <c r="I321" s="43"/>
    </row>
    <row r="322" spans="9:9" x14ac:dyDescent="0.25">
      <c r="I322" s="43"/>
    </row>
    <row r="323" spans="9:9" x14ac:dyDescent="0.25">
      <c r="I323" s="43"/>
    </row>
    <row r="324" spans="9:9" x14ac:dyDescent="0.25">
      <c r="I324" s="43"/>
    </row>
    <row r="325" spans="9:9" x14ac:dyDescent="0.25">
      <c r="I325" s="43"/>
    </row>
    <row r="326" spans="9:9" x14ac:dyDescent="0.25">
      <c r="I326" s="43"/>
    </row>
    <row r="327" spans="9:9" x14ac:dyDescent="0.25">
      <c r="I327" s="43"/>
    </row>
    <row r="328" spans="9:9" x14ac:dyDescent="0.25">
      <c r="I328" s="43"/>
    </row>
    <row r="329" spans="9:9" x14ac:dyDescent="0.25">
      <c r="I329" s="43"/>
    </row>
    <row r="330" spans="9:9" x14ac:dyDescent="0.25">
      <c r="I330" s="43"/>
    </row>
    <row r="331" spans="9:9" x14ac:dyDescent="0.25">
      <c r="I331" s="43"/>
    </row>
    <row r="332" spans="9:9" x14ac:dyDescent="0.25">
      <c r="I332" s="43"/>
    </row>
    <row r="333" spans="9:9" x14ac:dyDescent="0.25">
      <c r="I333" s="43"/>
    </row>
    <row r="334" spans="9:9" x14ac:dyDescent="0.25">
      <c r="I334" s="43"/>
    </row>
    <row r="335" spans="9:9" x14ac:dyDescent="0.25">
      <c r="I335" s="43"/>
    </row>
    <row r="336" spans="9:9" x14ac:dyDescent="0.25">
      <c r="I336" s="43"/>
    </row>
    <row r="337" spans="9:9" x14ac:dyDescent="0.25">
      <c r="I337" s="43"/>
    </row>
    <row r="338" spans="9:9" x14ac:dyDescent="0.25">
      <c r="I338" s="43"/>
    </row>
    <row r="339" spans="9:9" x14ac:dyDescent="0.25">
      <c r="I339" s="43"/>
    </row>
    <row r="340" spans="9:9" x14ac:dyDescent="0.25">
      <c r="I340" s="43"/>
    </row>
    <row r="341" spans="9:9" x14ac:dyDescent="0.25">
      <c r="I341" s="43"/>
    </row>
    <row r="342" spans="9:9" x14ac:dyDescent="0.25">
      <c r="I342" s="43"/>
    </row>
    <row r="343" spans="9:9" x14ac:dyDescent="0.25">
      <c r="I343" s="43"/>
    </row>
    <row r="344" spans="9:9" x14ac:dyDescent="0.25">
      <c r="I344" s="43"/>
    </row>
    <row r="345" spans="9:9" x14ac:dyDescent="0.25">
      <c r="I345" s="43"/>
    </row>
    <row r="346" spans="9:9" x14ac:dyDescent="0.25">
      <c r="I346" s="43"/>
    </row>
    <row r="347" spans="9:9" x14ac:dyDescent="0.25">
      <c r="I347" s="43"/>
    </row>
    <row r="348" spans="9:9" x14ac:dyDescent="0.25">
      <c r="I348" s="43"/>
    </row>
    <row r="349" spans="9:9" x14ac:dyDescent="0.25">
      <c r="I349" s="43"/>
    </row>
    <row r="350" spans="9:9" x14ac:dyDescent="0.25">
      <c r="I350" s="43"/>
    </row>
    <row r="351" spans="9:9" x14ac:dyDescent="0.25">
      <c r="I351" s="43"/>
    </row>
    <row r="352" spans="9:9" x14ac:dyDescent="0.25">
      <c r="I352" s="43"/>
    </row>
    <row r="353" spans="9:9" x14ac:dyDescent="0.25">
      <c r="I353" s="43"/>
    </row>
    <row r="354" spans="9:9" x14ac:dyDescent="0.25">
      <c r="I354" s="43"/>
    </row>
    <row r="355" spans="9:9" x14ac:dyDescent="0.25">
      <c r="I355" s="43"/>
    </row>
    <row r="356" spans="9:9" x14ac:dyDescent="0.25">
      <c r="I356" s="43"/>
    </row>
    <row r="357" spans="9:9" x14ac:dyDescent="0.25">
      <c r="I357" s="43"/>
    </row>
    <row r="358" spans="9:9" x14ac:dyDescent="0.25">
      <c r="I358" s="43"/>
    </row>
    <row r="359" spans="9:9" x14ac:dyDescent="0.25">
      <c r="I359" s="43"/>
    </row>
    <row r="360" spans="9:9" x14ac:dyDescent="0.25">
      <c r="I360" s="43"/>
    </row>
    <row r="361" spans="9:9" x14ac:dyDescent="0.25">
      <c r="I361" s="43"/>
    </row>
    <row r="362" spans="9:9" x14ac:dyDescent="0.25">
      <c r="I362" s="43"/>
    </row>
    <row r="363" spans="9:9" x14ac:dyDescent="0.25">
      <c r="I363" s="43"/>
    </row>
    <row r="364" spans="9:9" x14ac:dyDescent="0.25">
      <c r="I364" s="43"/>
    </row>
    <row r="365" spans="9:9" x14ac:dyDescent="0.25">
      <c r="I365" s="43"/>
    </row>
    <row r="366" spans="9:9" x14ac:dyDescent="0.25">
      <c r="I366" s="43"/>
    </row>
    <row r="367" spans="9:9" x14ac:dyDescent="0.25">
      <c r="I367" s="43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7"/>
    <pageSetUpPr fitToPage="1"/>
  </sheetPr>
  <dimension ref="A1:BA39"/>
  <sheetViews>
    <sheetView workbookViewId="0">
      <selection activeCell="AA1" sqref="AA1"/>
    </sheetView>
  </sheetViews>
  <sheetFormatPr defaultColWidth="9.109375" defaultRowHeight="13.2" x14ac:dyDescent="0.25"/>
  <cols>
    <col min="1" max="1" width="17.6640625" style="17" customWidth="1"/>
    <col min="2" max="4" width="9.33203125" style="17" customWidth="1"/>
    <col min="5" max="5" width="12.109375" style="17" customWidth="1"/>
    <col min="6" max="6" width="11.109375" style="17" customWidth="1"/>
    <col min="7" max="8" width="9.33203125" style="17" customWidth="1"/>
    <col min="9" max="9" width="12.109375" style="17" customWidth="1"/>
    <col min="10" max="12" width="9.33203125" style="17" customWidth="1"/>
    <col min="13" max="13" width="12.109375" style="17" customWidth="1"/>
    <col min="14" max="16384" width="9.109375" style="17"/>
  </cols>
  <sheetData>
    <row r="1" spans="1:53" s="12" customFormat="1" ht="17.399999999999999" x14ac:dyDescent="0.3">
      <c r="A1" s="50" t="s">
        <v>47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 x14ac:dyDescent="0.3">
      <c r="A2" s="13" t="s">
        <v>185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ht="13.8" thickBot="1" x14ac:dyDescent="0.3"/>
    <row r="4" spans="1:53" ht="16.2" thickBot="1" x14ac:dyDescent="0.35">
      <c r="A4" s="32"/>
      <c r="B4" s="206" t="s">
        <v>76</v>
      </c>
      <c r="C4" s="210"/>
      <c r="D4" s="210"/>
      <c r="E4" s="211"/>
      <c r="F4" s="206" t="s">
        <v>77</v>
      </c>
      <c r="G4" s="207"/>
      <c r="H4" s="208"/>
      <c r="I4" s="209"/>
      <c r="J4" s="206" t="s">
        <v>78</v>
      </c>
      <c r="K4" s="207"/>
      <c r="L4" s="208"/>
      <c r="M4" s="209"/>
    </row>
    <row r="5" spans="1:53" s="18" customFormat="1" ht="13.8" thickTop="1" x14ac:dyDescent="0.25">
      <c r="A5" s="54"/>
      <c r="B5" s="19" t="s">
        <v>6</v>
      </c>
      <c r="C5" s="20" t="s">
        <v>10</v>
      </c>
      <c r="D5" s="20" t="s">
        <v>11</v>
      </c>
      <c r="E5" s="21" t="s">
        <v>5</v>
      </c>
      <c r="F5" s="19" t="s">
        <v>6</v>
      </c>
      <c r="G5" s="20" t="s">
        <v>10</v>
      </c>
      <c r="H5" s="20" t="s">
        <v>11</v>
      </c>
      <c r="I5" s="21" t="s">
        <v>5</v>
      </c>
      <c r="J5" s="19" t="s">
        <v>6</v>
      </c>
      <c r="K5" s="20" t="s">
        <v>10</v>
      </c>
      <c r="L5" s="20" t="s">
        <v>11</v>
      </c>
      <c r="M5" s="21" t="s">
        <v>5</v>
      </c>
    </row>
    <row r="6" spans="1:53" s="18" customFormat="1" x14ac:dyDescent="0.25">
      <c r="A6" s="54"/>
      <c r="B6" s="19" t="s">
        <v>12</v>
      </c>
      <c r="C6" s="20" t="s">
        <v>12</v>
      </c>
      <c r="D6" s="20" t="s">
        <v>12</v>
      </c>
      <c r="E6" s="21" t="s">
        <v>3</v>
      </c>
      <c r="F6" s="19" t="s">
        <v>12</v>
      </c>
      <c r="G6" s="20" t="s">
        <v>12</v>
      </c>
      <c r="H6" s="20" t="s">
        <v>12</v>
      </c>
      <c r="I6" s="21" t="s">
        <v>3</v>
      </c>
      <c r="J6" s="19" t="s">
        <v>12</v>
      </c>
      <c r="K6" s="20" t="s">
        <v>12</v>
      </c>
      <c r="L6" s="20" t="s">
        <v>12</v>
      </c>
      <c r="M6" s="21" t="s">
        <v>3</v>
      </c>
    </row>
    <row r="7" spans="1:53" s="18" customFormat="1" ht="13.8" thickBot="1" x14ac:dyDescent="0.3">
      <c r="A7" s="55"/>
      <c r="B7" s="19" t="s">
        <v>79</v>
      </c>
      <c r="C7" s="20" t="s">
        <v>79</v>
      </c>
      <c r="D7" s="20" t="s">
        <v>79</v>
      </c>
      <c r="E7" s="21" t="s">
        <v>72</v>
      </c>
      <c r="F7" s="22" t="s">
        <v>79</v>
      </c>
      <c r="G7" s="23" t="s">
        <v>79</v>
      </c>
      <c r="H7" s="23" t="s">
        <v>79</v>
      </c>
      <c r="I7" s="24" t="s">
        <v>72</v>
      </c>
      <c r="J7" s="22" t="s">
        <v>79</v>
      </c>
      <c r="K7" s="23" t="s">
        <v>79</v>
      </c>
      <c r="L7" s="23" t="s">
        <v>79</v>
      </c>
      <c r="M7" s="24" t="s">
        <v>72</v>
      </c>
    </row>
    <row r="8" spans="1:53" x14ac:dyDescent="0.25">
      <c r="A8" s="25" t="s">
        <v>24</v>
      </c>
      <c r="B8" s="51">
        <f>AVERAGE('Class 1'!$R$4:$R$63)</f>
        <v>-2.9014472113582732</v>
      </c>
      <c r="C8" s="58">
        <f>AVERAGE('Class 1'!$T$4:$T$63)</f>
        <v>-7.047956307124803</v>
      </c>
      <c r="D8" s="58">
        <f>AVERAGE('Class 1'!$U$4:$U$63)</f>
        <v>-4.4478858126814513</v>
      </c>
      <c r="E8" s="59">
        <f>AVERAGE('Class 1'!$V$4:$V$63)</f>
        <v>-4.715037147401766</v>
      </c>
      <c r="F8" s="51">
        <f>AVERAGE('Class 2'!$R$4:$R$63)</f>
        <v>-1.6164231000580829</v>
      </c>
      <c r="G8" s="58">
        <f>AVERAGE('Class 2'!$T$4:$T$63)</f>
        <v>-5.6283910578049561</v>
      </c>
      <c r="H8" s="58">
        <f>AVERAGE('Class 2'!$U$4:$U$63)</f>
        <v>-2.7764317064304658</v>
      </c>
      <c r="I8" s="59">
        <f>AVERAGE('Class 2'!$V$4:$V$63)</f>
        <v>-2.8490195377305763</v>
      </c>
      <c r="J8" s="51">
        <f>AVERAGE('Class 3'!$R$4:$R$63)</f>
        <v>-0.36983377260407913</v>
      </c>
      <c r="K8" s="58">
        <f>AVERAGE('Class 3'!$T$4:$T$63)</f>
        <v>-4.7993639902032363</v>
      </c>
      <c r="L8" s="58">
        <f>AVERAGE('Class 3'!$U$4:$U$63)</f>
        <v>-0.98983455287929112</v>
      </c>
      <c r="M8" s="59">
        <f>AVERAGE('Class 3'!$V$4:$V$63)</f>
        <v>-1.1021623372983635</v>
      </c>
    </row>
    <row r="9" spans="1:53" x14ac:dyDescent="0.25">
      <c r="A9" s="25" t="s">
        <v>26</v>
      </c>
      <c r="B9" s="52">
        <f>MEDIAN('Class 1'!$R$4:$R$63)</f>
        <v>-3.8845386150775236</v>
      </c>
      <c r="C9" s="34">
        <f>MEDIAN('Class 1'!$T$4:$T$63)</f>
        <v>-0.72765072765073402</v>
      </c>
      <c r="D9" s="34">
        <f>MEDIAN('Class 1'!$U$4:$U$63)</f>
        <v>-4.1789287816362544</v>
      </c>
      <c r="E9" s="60">
        <f>MEDIAN('Class 1'!$V$4:$V$63)</f>
        <v>-4.2585982154573934</v>
      </c>
      <c r="F9" s="52">
        <f>MEDIAN('Class 2'!$R$4:$R$63)</f>
        <v>-1.9093317338931326</v>
      </c>
      <c r="G9" s="34">
        <f>MEDIAN('Class 2'!$T$4:$T$63)</f>
        <v>-0.6821829855537721</v>
      </c>
      <c r="H9" s="34">
        <f>MEDIAN('Class 2'!$U$4:$U$63)</f>
        <v>-1.8796226796381867</v>
      </c>
      <c r="I9" s="60">
        <f>MEDIAN('Class 2'!$V$4:$V$63)</f>
        <v>-1.9384717241940193</v>
      </c>
      <c r="J9" s="52">
        <f>MEDIAN('Class 3'!$R$4:$R$63)</f>
        <v>-0.63246453804414848</v>
      </c>
      <c r="K9" s="34">
        <f>MEDIAN('Class 3'!$T$4:$T$63)</f>
        <v>7.9006493346168674E-2</v>
      </c>
      <c r="L9" s="34">
        <f>MEDIAN('Class 3'!$U$4:$U$63)</f>
        <v>-0.55496416954124139</v>
      </c>
      <c r="M9" s="60">
        <f>MEDIAN('Class 3'!$V$4:$V$63)</f>
        <v>-0.65277461590195029</v>
      </c>
    </row>
    <row r="10" spans="1:53" x14ac:dyDescent="0.25">
      <c r="A10" s="25" t="s">
        <v>27</v>
      </c>
      <c r="B10" s="52">
        <f>PERCENTILE('Class 1'!$R$4:$R$63,0.25)</f>
        <v>-5.4002071992905414</v>
      </c>
      <c r="C10" s="34">
        <f>PERCENTILE('Class 1'!$T$4:$T$63,0.25)</f>
        <v>-4.787056004070104</v>
      </c>
      <c r="D10" s="34">
        <f>PERCENTILE('Class 1'!$U$4:$U$63,0.25)</f>
        <v>-6.4857349914540805</v>
      </c>
      <c r="E10" s="60">
        <f>PERCENTILE('Class 1'!$V$4:$V$63,0.25)</f>
        <v>-7.5037258156407498</v>
      </c>
      <c r="F10" s="52">
        <f>PERCENTILE('Class 2'!$R$4:$R$63,0.25)</f>
        <v>-2.7805412543020651</v>
      </c>
      <c r="G10" s="34">
        <f>PERCENTILE('Class 2'!$T$4:$T$63,0.25)</f>
        <v>-3.2078286586199951</v>
      </c>
      <c r="H10" s="34">
        <f>PERCENTILE('Class 2'!$U$4:$U$63,0.25)</f>
        <v>-2.9236758919439061</v>
      </c>
      <c r="I10" s="60">
        <f>PERCENTILE('Class 2'!$V$4:$V$63,0.25)</f>
        <v>-3.0072690541951999</v>
      </c>
      <c r="J10" s="52">
        <f>PERCENTILE('Class 3'!$R$4:$R$63,0.25)</f>
        <v>-1.0528608923968283</v>
      </c>
      <c r="K10" s="34">
        <f>PERCENTILE('Class 3'!$T$4:$T$63,0.25)</f>
        <v>-0.22964416836585308</v>
      </c>
      <c r="L10" s="34">
        <f>PERCENTILE('Class 3'!$U$4:$U$63,0.25)</f>
        <v>-1.1072379448093819</v>
      </c>
      <c r="M10" s="60">
        <f>PERCENTILE('Class 3'!$V$4:$V$63,0.25)</f>
        <v>-1.4058133482211232</v>
      </c>
    </row>
    <row r="11" spans="1:53" x14ac:dyDescent="0.25">
      <c r="A11" s="25" t="s">
        <v>28</v>
      </c>
      <c r="B11" s="52">
        <f>PERCENTILE('Class 1'!$R$4:$R$63,0.75)</f>
        <v>-1.8509351435327672</v>
      </c>
      <c r="C11" s="34">
        <f>PERCENTILE('Class 1'!$T$4:$T$63,0.75)</f>
        <v>2.3685452828818367</v>
      </c>
      <c r="D11" s="34">
        <f>PERCENTILE('Class 1'!$U$4:$U$63,0.75)</f>
        <v>-2.1616198255056043</v>
      </c>
      <c r="E11" s="60">
        <f>PERCENTILE('Class 1'!$V$4:$V$63,0.75)</f>
        <v>-2.2228444419652549</v>
      </c>
      <c r="F11" s="52">
        <f>PERCENTILE('Class 2'!$R$4:$R$63,0.75)</f>
        <v>-1.3696942954755054</v>
      </c>
      <c r="G11" s="34">
        <f>PERCENTILE('Class 2'!$T$4:$T$63,0.75)</f>
        <v>0.36989003638696716</v>
      </c>
      <c r="H11" s="34">
        <f>PERCENTILE('Class 2'!$U$4:$U$63,0.75)</f>
        <v>-1.3098013911509307</v>
      </c>
      <c r="I11" s="60">
        <f>PERCENTILE('Class 2'!$V$4:$V$63,0.75)</f>
        <v>-1.4443491363238663</v>
      </c>
      <c r="J11" s="52">
        <f>PERCENTILE('Class 3'!$R$4:$R$63,0.75)</f>
        <v>-0.31528797404262687</v>
      </c>
      <c r="K11" s="34">
        <f>PERCENTILE('Class 3'!$T$4:$T$63,0.75)</f>
        <v>0.23763282618428927</v>
      </c>
      <c r="L11" s="34">
        <f>PERCENTILE('Class 3'!$U$4:$U$63,0.75)</f>
        <v>-0.33145499385581878</v>
      </c>
      <c r="M11" s="60">
        <f>PERCENTILE('Class 3'!$V$4:$V$63,0.75)</f>
        <v>-0.38536021806521664</v>
      </c>
    </row>
    <row r="12" spans="1:53" x14ac:dyDescent="0.25">
      <c r="A12" s="25" t="s">
        <v>29</v>
      </c>
      <c r="B12" s="26">
        <f>($B$11-$B$10)/1.349</f>
        <v>2.631039329694421</v>
      </c>
      <c r="C12" s="16">
        <f>($C$11-$C$10)/1.349</f>
        <v>5.3043745640859452</v>
      </c>
      <c r="D12" s="16">
        <f>($D$11-$D$10)/1.349</f>
        <v>3.2054226582271879</v>
      </c>
      <c r="E12" s="27">
        <f>($E$11-$E$10)/1.349</f>
        <v>3.9146637314125239</v>
      </c>
      <c r="F12" s="26">
        <f>($F$11-$F$10)/1.349</f>
        <v>1.0458465224807707</v>
      </c>
      <c r="G12" s="16">
        <f>($G$11-$G$10)/1.349</f>
        <v>2.6521265344751388</v>
      </c>
      <c r="H12" s="16">
        <f>($H$11-$H$10)/1.349</f>
        <v>1.1963487774595813</v>
      </c>
      <c r="I12" s="27">
        <f>($I$11-$I$10)/1.349</f>
        <v>1.1585766626177416</v>
      </c>
      <c r="J12" s="26">
        <f>($J$11-$J$10)/1.349</f>
        <v>0.54675531382817011</v>
      </c>
      <c r="K12" s="16">
        <f>($K$11-$K$10)/1.349</f>
        <v>0.34638769054866003</v>
      </c>
      <c r="L12" s="16">
        <f>($L$11-$L$10)/1.349</f>
        <v>0.57508002294556193</v>
      </c>
      <c r="M12" s="27">
        <f>($M$11-$M$10)/1.349</f>
        <v>0.75645154199844811</v>
      </c>
    </row>
    <row r="13" spans="1:53" x14ac:dyDescent="0.25">
      <c r="A13" s="25" t="s">
        <v>30</v>
      </c>
      <c r="B13" s="52">
        <f>STDEV('Class 1'!$R$4:$R$63)</f>
        <v>4.5337596667984839</v>
      </c>
      <c r="C13" s="34">
        <f>STDEV('Class 1'!$T$4:$T$63)</f>
        <v>19.523246770476156</v>
      </c>
      <c r="D13" s="34">
        <f>STDEV('Class 1'!$U$4:$U$63)</f>
        <v>6.7861378989742098</v>
      </c>
      <c r="E13" s="60">
        <f>STDEV('Class 1'!$V$4:$V$63)</f>
        <v>6.7943649936391362</v>
      </c>
      <c r="F13" s="52">
        <f>STDEV('Class 2'!$R$4:$R$63)</f>
        <v>1.9612306769091807</v>
      </c>
      <c r="G13" s="34">
        <f>STDEV('Class 2'!$T$4:$T$63)</f>
        <v>13.45300077133362</v>
      </c>
      <c r="H13" s="34">
        <f>STDEV('Class 2'!$U$4:$U$63)</f>
        <v>3.2599999257122398</v>
      </c>
      <c r="I13" s="60">
        <f>STDEV('Class 2'!$V$4:$V$63)</f>
        <v>3.2846894342011215</v>
      </c>
      <c r="J13" s="52">
        <f>STDEV('Class 3'!$R$4:$R$63)</f>
        <v>2.8750216289749067</v>
      </c>
      <c r="K13" s="34">
        <f>STDEV('Class 3'!$T$4:$T$63)</f>
        <v>16.41032389033791</v>
      </c>
      <c r="L13" s="34">
        <f>STDEV('Class 3'!$U$4:$U$63)</f>
        <v>1.3325983764588807</v>
      </c>
      <c r="M13" s="60">
        <f>STDEV('Class 3'!$V$4:$V$63)</f>
        <v>1.3303080177521616</v>
      </c>
    </row>
    <row r="14" spans="1:53" x14ac:dyDescent="0.25">
      <c r="A14" s="25" t="s">
        <v>31</v>
      </c>
      <c r="B14" s="52">
        <f>VAR('Class 1'!$R$4:$R$63)</f>
        <v>20.554976716288699</v>
      </c>
      <c r="C14" s="34">
        <f>VAR('Class 1'!$T$4:$T$63)</f>
        <v>381.15716446090761</v>
      </c>
      <c r="D14" s="34">
        <f>VAR('Class 1'!$U$4:$U$63)</f>
        <v>46.051667583894101</v>
      </c>
      <c r="E14" s="60">
        <f>VAR('Class 1'!$V$4:$V$63)</f>
        <v>46.163395666788944</v>
      </c>
      <c r="F14" s="52">
        <f>VAR('Class 2'!$R$4:$R$63)</f>
        <v>3.846425768049643</v>
      </c>
      <c r="G14" s="34">
        <f>VAR('Class 2'!$T$4:$T$63)</f>
        <v>180.98322975350297</v>
      </c>
      <c r="H14" s="34">
        <f>VAR('Class 2'!$U$4:$U$63)</f>
        <v>10.62759951564381</v>
      </c>
      <c r="I14" s="60">
        <f>VAR('Class 2'!$V$4:$V$63)</f>
        <v>10.789184679152482</v>
      </c>
      <c r="J14" s="52">
        <f>VAR('Class 3'!$R$4:$R$63)</f>
        <v>8.2657493670735249</v>
      </c>
      <c r="K14" s="34">
        <f>VAR('Class 3'!$T$4:$T$63)</f>
        <v>269.29873018579519</v>
      </c>
      <c r="L14" s="34">
        <f>VAR('Class 3'!$U$4:$U$63)</f>
        <v>1.7758184329408446</v>
      </c>
      <c r="M14" s="60">
        <f>VAR('Class 3'!$V$4:$V$63)</f>
        <v>1.7697194220956853</v>
      </c>
    </row>
    <row r="15" spans="1:53" x14ac:dyDescent="0.25">
      <c r="A15" s="25" t="s">
        <v>32</v>
      </c>
      <c r="B15" s="52">
        <f>KURT('Class 1'!$R$4:$R$63)</f>
        <v>5.8053995041835948</v>
      </c>
      <c r="C15" s="34">
        <f>KURT('Class 1'!$T$4:$T$63)</f>
        <v>5.9276240617045621</v>
      </c>
      <c r="D15" s="34">
        <f>KURT('Class 1'!$U$4:$U$63)</f>
        <v>0.84571735076122101</v>
      </c>
      <c r="E15" s="60">
        <f>KURT('Class 1'!$V$4:$V$63)</f>
        <v>0.86830244676838975</v>
      </c>
      <c r="F15" s="52">
        <f>KURT('Class 2'!$R$4:$R$63)</f>
        <v>4.6287452227035644</v>
      </c>
      <c r="G15" s="34">
        <f>KURT('Class 2'!$T$4:$T$63)</f>
        <v>7.621267520773559</v>
      </c>
      <c r="H15" s="34">
        <f>KURT('Class 2'!$U$4:$U$63)</f>
        <v>7.9614057146492776</v>
      </c>
      <c r="I15" s="60">
        <f>KURT('Class 2'!$V$4:$V$63)</f>
        <v>7.7720726058242917</v>
      </c>
      <c r="J15" s="52">
        <f>KURT('Class 3'!$R$4:$R$63)</f>
        <v>5.921666945187992</v>
      </c>
      <c r="K15" s="34">
        <f>KURT('Class 3'!$T$4:$T$63)</f>
        <v>9.7330127962952435</v>
      </c>
      <c r="L15" s="34">
        <f>KURT('Class 3'!$U$4:$U$63)</f>
        <v>6.4772021810604876</v>
      </c>
      <c r="M15" s="60">
        <f>KURT('Class 3'!$V$4:$V$63)</f>
        <v>4.9542134784740259</v>
      </c>
    </row>
    <row r="16" spans="1:53" x14ac:dyDescent="0.25">
      <c r="A16" s="25" t="s">
        <v>33</v>
      </c>
      <c r="B16" s="52">
        <f>SKEW('Class 1'!$R$4:$R$63)</f>
        <v>1.8263343474297193</v>
      </c>
      <c r="C16" s="34">
        <f>SKEW('Class 1'!$T$4:$T$63)</f>
        <v>-2.5670205902614316</v>
      </c>
      <c r="D16" s="34">
        <f>SKEW('Class 1'!$U$4:$U$63)</f>
        <v>-4.1711879328544553E-2</v>
      </c>
      <c r="E16" s="60">
        <f>SKEW('Class 1'!$V$4:$V$63)</f>
        <v>3.925141869751464E-2</v>
      </c>
      <c r="F16" s="52">
        <f>SKEW('Class 2'!$R$4:$R$63)</f>
        <v>1.9298407280367202</v>
      </c>
      <c r="G16" s="34">
        <f>SKEW('Class 2'!$T$4:$T$63)</f>
        <v>-2.8756257544846138</v>
      </c>
      <c r="H16" s="34">
        <f>SKEW('Class 2'!$U$4:$U$63)</f>
        <v>-2.5596274902032774</v>
      </c>
      <c r="I16" s="60">
        <f>SKEW('Class 2'!$V$4:$V$63)</f>
        <v>-2.5340171946802159</v>
      </c>
      <c r="J16" s="52">
        <f>SKEW('Class 3'!$R$4:$R$63)</f>
        <v>1.3936617691302404</v>
      </c>
      <c r="K16" s="34">
        <f>SKEW('Class 3'!$T$4:$T$63)</f>
        <v>-3.2816863020557485</v>
      </c>
      <c r="L16" s="34">
        <f>SKEW('Class 3'!$U$4:$U$63)</f>
        <v>-2.2893251837066675</v>
      </c>
      <c r="M16" s="60">
        <f>SKEW('Class 3'!$V$4:$V$63)</f>
        <v>-1.8844363912627884</v>
      </c>
    </row>
    <row r="17" spans="1:53" x14ac:dyDescent="0.25">
      <c r="A17" s="25" t="s">
        <v>35</v>
      </c>
      <c r="B17" s="52">
        <f>MIN('Class 1'!$R$4:$R$63)</f>
        <v>-11.199877093255491</v>
      </c>
      <c r="C17" s="34">
        <f>MIN('Class 1'!$T$4:$T$63)</f>
        <v>-72.378516624040927</v>
      </c>
      <c r="D17" s="34">
        <f>MIN('Class 1'!$U$4:$U$63)</f>
        <v>-19.885890883157014</v>
      </c>
      <c r="E17" s="60">
        <f>MIN('Class 1'!$V$4:$V$63)</f>
        <v>-19.920894640117616</v>
      </c>
      <c r="F17" s="52">
        <f>MIN('Class 2'!$R$4:$R$63)</f>
        <v>-4.6249280872458058</v>
      </c>
      <c r="G17" s="34">
        <f>MIN('Class 2'!$T$4:$T$63)</f>
        <v>-56.982793117246899</v>
      </c>
      <c r="H17" s="34">
        <f>MIN('Class 2'!$U$4:$U$63)</f>
        <v>-16.401544710566867</v>
      </c>
      <c r="I17" s="60">
        <f>MIN('Class 2'!$V$4:$V$63)</f>
        <v>-16.532535932222121</v>
      </c>
      <c r="J17" s="52">
        <f>MIN('Class 3'!$R$4:$R$63)</f>
        <v>-8.4889706336176616</v>
      </c>
      <c r="K17" s="34">
        <f>MIN('Class 3'!$T$4:$T$63)</f>
        <v>-65.48189497604109</v>
      </c>
      <c r="L17" s="34">
        <f>MIN('Class 3'!$U$4:$U$63)</f>
        <v>-6.8666075539472207</v>
      </c>
      <c r="M17" s="60">
        <f>MIN('Class 3'!$V$4:$V$63)</f>
        <v>-6.6792791656057586</v>
      </c>
    </row>
    <row r="18" spans="1:53" x14ac:dyDescent="0.25">
      <c r="A18" s="25" t="s">
        <v>36</v>
      </c>
      <c r="B18" s="52">
        <f>MAX('Class 1'!$R$4:$R$63)</f>
        <v>15.166385523692677</v>
      </c>
      <c r="C18" s="34">
        <f>MAX('Class 1'!$T$4:$T$63)</f>
        <v>9.3668236525379385</v>
      </c>
      <c r="D18" s="34">
        <f>MAX('Class 1'!$U$4:$U$63)</f>
        <v>11.519753232886458</v>
      </c>
      <c r="E18" s="60">
        <f>MAX('Class 1'!$V$4:$V$63)</f>
        <v>11.533836128999509</v>
      </c>
      <c r="F18" s="52">
        <f>MAX('Class 2'!$R$4:$R$63)</f>
        <v>5.4868141482314634</v>
      </c>
      <c r="G18" s="34">
        <f>MAX('Class 2'!$T$4:$T$63)</f>
        <v>1.8962075848303384</v>
      </c>
      <c r="H18" s="34">
        <f>MAX('Class 2'!$U$4:$U$63)</f>
        <v>1.4991005396762067</v>
      </c>
      <c r="I18" s="60">
        <f>MAX('Class 2'!$V$4:$V$63)</f>
        <v>1.3834778284514433</v>
      </c>
      <c r="J18" s="52">
        <f>MAX('Class 3'!$R$4:$R$63)</f>
        <v>9.3830629331608453</v>
      </c>
      <c r="K18" s="34">
        <f>MAX('Class 3'!$T$4:$T$63)</f>
        <v>8.1251234445980636</v>
      </c>
      <c r="L18" s="34">
        <f>MAX('Class 3'!$U$4:$U$63)</f>
        <v>0.64830188523964205</v>
      </c>
      <c r="M18" s="60">
        <f>MAX('Class 3'!$V$4:$V$63)</f>
        <v>0.69446738348260328</v>
      </c>
    </row>
    <row r="19" spans="1:53" x14ac:dyDescent="0.25">
      <c r="A19" s="25" t="s">
        <v>34</v>
      </c>
      <c r="B19" s="52">
        <f>$B$18-$B$17</f>
        <v>26.36626261694817</v>
      </c>
      <c r="C19" s="34">
        <f>$C$18-$C$17</f>
        <v>81.745340276578872</v>
      </c>
      <c r="D19" s="34">
        <f>$D$18-$D$17</f>
        <v>31.405644116043472</v>
      </c>
      <c r="E19" s="60">
        <f>$E$18-$E$17</f>
        <v>31.454730769117127</v>
      </c>
      <c r="F19" s="52">
        <f>$F$18-$F$17</f>
        <v>10.111742235477269</v>
      </c>
      <c r="G19" s="34">
        <f>$G$18-$G$17</f>
        <v>58.879000702077235</v>
      </c>
      <c r="H19" s="34">
        <f>$H$18-$H$17</f>
        <v>17.900645250243073</v>
      </c>
      <c r="I19" s="60">
        <f>$I$18-$I$17</f>
        <v>17.916013760673565</v>
      </c>
      <c r="J19" s="52">
        <f>$J$18-$J$17</f>
        <v>17.872033566778505</v>
      </c>
      <c r="K19" s="34">
        <f>$K$18-$K$17</f>
        <v>73.60701842063915</v>
      </c>
      <c r="L19" s="34">
        <f>$L$18-$L$17</f>
        <v>7.5149094391868623</v>
      </c>
      <c r="M19" s="60">
        <f>$M$18-$M$17</f>
        <v>7.373746549088362</v>
      </c>
    </row>
    <row r="20" spans="1:53" x14ac:dyDescent="0.25">
      <c r="A20" s="25" t="s">
        <v>38</v>
      </c>
      <c r="B20" s="56">
        <f>COUNT('Class 1'!$R$4:$R$63)</f>
        <v>39</v>
      </c>
      <c r="C20" s="57">
        <f>COUNT('Class 1'!$T$4:$T$63)</f>
        <v>39</v>
      </c>
      <c r="D20" s="57">
        <f>COUNT('Class 1'!$U$4:$U$63)</f>
        <v>59</v>
      </c>
      <c r="E20" s="61">
        <f>COUNT('Class 1'!$V$4:$V$63)</f>
        <v>59</v>
      </c>
      <c r="F20" s="56">
        <f>COUNT('Class 2'!$R$4:$R$63)</f>
        <v>43</v>
      </c>
      <c r="G20" s="57">
        <f>COUNT('Class 2'!$T$4:$T$63)</f>
        <v>43</v>
      </c>
      <c r="H20" s="57">
        <f>COUNT('Class 2'!$U$4:$U$63)</f>
        <v>60</v>
      </c>
      <c r="I20" s="61">
        <f>COUNT('Class 2'!$V$4:$V$63)</f>
        <v>60</v>
      </c>
      <c r="J20" s="56">
        <f>COUNT('Class 3'!$R$4:$R$63)</f>
        <v>43</v>
      </c>
      <c r="K20" s="57">
        <f>COUNT('Class 3'!$T$4:$T$63)</f>
        <v>43</v>
      </c>
      <c r="L20" s="57">
        <f>COUNT('Class 3'!$U$4:$U$63)</f>
        <v>60</v>
      </c>
      <c r="M20" s="61">
        <f>COUNT('Class 3'!$V$4:$V$63)</f>
        <v>60</v>
      </c>
    </row>
    <row r="21" spans="1:53" x14ac:dyDescent="0.25">
      <c r="A21" s="25" t="s">
        <v>25</v>
      </c>
      <c r="B21" s="52">
        <f>$B$13/($B$20)^0.5</f>
        <v>0.72598256524040816</v>
      </c>
      <c r="C21" s="34">
        <f>$C$13/($C$20)^0.5</f>
        <v>3.1262214616374764</v>
      </c>
      <c r="D21" s="34">
        <f>$D$13/($D$20)^0.5</f>
        <v>0.88347990283314859</v>
      </c>
      <c r="E21" s="60">
        <f>$E$13/($E$20)^0.5</f>
        <v>0.88455097932811144</v>
      </c>
      <c r="F21" s="52">
        <f>$F$13/($F$20)^0.5</f>
        <v>0.29908487432109659</v>
      </c>
      <c r="G21" s="34">
        <f>$G$13/($G$20)^0.5</f>
        <v>2.0515633843118048</v>
      </c>
      <c r="H21" s="34">
        <f>$H$13/($H$20)^0.5</f>
        <v>0.42086418069736403</v>
      </c>
      <c r="I21" s="60">
        <f>$I$13/($I$20)^0.5</f>
        <v>0.42405158253748021</v>
      </c>
      <c r="J21" s="52">
        <f>$J$13/($J$20)^0.5</f>
        <v>0.43843668809398945</v>
      </c>
      <c r="K21" s="34">
        <f>$K$13/($K$20)^0.5</f>
        <v>2.5025509319715185</v>
      </c>
      <c r="L21" s="34">
        <f>$L$13/($L$20)^0.5</f>
        <v>0.17203771064027623</v>
      </c>
      <c r="M21" s="60">
        <f>$M$13/($M$20)^0.5</f>
        <v>0.1717420266026774</v>
      </c>
    </row>
    <row r="22" spans="1:53" ht="13.8" thickBot="1" x14ac:dyDescent="0.3">
      <c r="A22" s="28" t="s">
        <v>80</v>
      </c>
      <c r="B22" s="53">
        <f>CONFIDENCE(0.05,$B$13,$B$20)</f>
        <v>1.4228996812751997</v>
      </c>
      <c r="C22" s="33">
        <f>CONFIDENCE(0.05,$C$13,$C$20)</f>
        <v>6.1272814725056186</v>
      </c>
      <c r="D22" s="33">
        <f>CONFIDENCE(0.05,$D$13,$D$20)</f>
        <v>1.7315887906179173</v>
      </c>
      <c r="E22" s="62">
        <f>CONFIDENCE(0.05,$E$13,$E$20)</f>
        <v>1.733688061972732</v>
      </c>
      <c r="F22" s="53">
        <f>CONFIDENCE(0.05,$F$13,$F$20)</f>
        <v>0.58619558199003763</v>
      </c>
      <c r="G22" s="33">
        <f>CONFIDENCE(0.05,$G$13,$G$20)</f>
        <v>4.0209903452522422</v>
      </c>
      <c r="H22" s="33">
        <f>CONFIDENCE(0.05,$H$13,$H$20)</f>
        <v>0.82487863654979077</v>
      </c>
      <c r="I22" s="62">
        <f>CONFIDENCE(0.05,$I$13,$I$20)</f>
        <v>0.83112582936067514</v>
      </c>
      <c r="J22" s="53">
        <f>CONFIDENCE(0.05,$J$13,$J$20)</f>
        <v>0.85932011816524023</v>
      </c>
      <c r="K22" s="33">
        <f>CONFIDENCE(0.05,$K$13,$K$20)</f>
        <v>4.9049096961413223</v>
      </c>
      <c r="L22" s="33">
        <f>CONFIDENCE(0.05,$L$13,$L$20)</f>
        <v>0.33718771683766458</v>
      </c>
      <c r="M22" s="62">
        <f>CONFIDENCE(0.05,$M$13,$M$20)</f>
        <v>0.33660818677316751</v>
      </c>
    </row>
    <row r="23" spans="1:53" x14ac:dyDescent="0.25">
      <c r="A23" s="29" t="s">
        <v>37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53" s="12" customFormat="1" x14ac:dyDescent="0.25">
      <c r="B24" s="29"/>
      <c r="C24" s="29"/>
      <c r="D24" s="29"/>
      <c r="E24" s="30"/>
      <c r="F24" s="16"/>
      <c r="G24" s="14"/>
      <c r="H24" s="15"/>
      <c r="I24" s="16"/>
      <c r="J24" s="14"/>
      <c r="K24" s="15"/>
      <c r="L24" s="10"/>
      <c r="M24" s="10"/>
      <c r="N24" s="10"/>
      <c r="O24" s="6"/>
      <c r="P24" s="6"/>
      <c r="Q24" s="6"/>
      <c r="R24" s="6"/>
      <c r="S24" s="6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3.8" thickBot="1" x14ac:dyDescent="0.3">
      <c r="A25" s="31" t="s">
        <v>190</v>
      </c>
    </row>
    <row r="26" spans="1:53" ht="16.2" thickBot="1" x14ac:dyDescent="0.35">
      <c r="A26" s="220" t="s">
        <v>45</v>
      </c>
      <c r="B26" s="221"/>
      <c r="C26" s="221"/>
      <c r="D26" s="221"/>
      <c r="E26" s="208"/>
      <c r="F26" s="208"/>
      <c r="G26" s="208"/>
      <c r="H26" s="208"/>
      <c r="I26" s="209"/>
    </row>
    <row r="27" spans="1:53" ht="14.4" thickTop="1" thickBot="1" x14ac:dyDescent="0.3">
      <c r="A27" s="214" t="s">
        <v>46</v>
      </c>
      <c r="B27" s="215"/>
      <c r="C27" s="215"/>
      <c r="D27" s="216"/>
      <c r="E27" s="217" t="s">
        <v>173</v>
      </c>
      <c r="F27" s="218"/>
      <c r="G27" s="218"/>
      <c r="H27" s="218"/>
      <c r="I27" s="219"/>
    </row>
    <row r="28" spans="1:53" x14ac:dyDescent="0.25">
      <c r="A28" s="212" t="s">
        <v>135</v>
      </c>
      <c r="B28" s="213"/>
      <c r="C28" s="213"/>
      <c r="D28" s="213"/>
      <c r="E28" s="222" t="s">
        <v>111</v>
      </c>
      <c r="F28" s="223"/>
      <c r="G28" s="223"/>
      <c r="H28" s="223"/>
      <c r="I28" s="224"/>
    </row>
    <row r="29" spans="1:53" x14ac:dyDescent="0.25">
      <c r="A29" s="225" t="s">
        <v>127</v>
      </c>
      <c r="B29" s="226"/>
      <c r="C29" s="226"/>
      <c r="D29" s="226"/>
      <c r="E29" s="227" t="s">
        <v>112</v>
      </c>
      <c r="F29" s="228"/>
      <c r="G29" s="228"/>
      <c r="H29" s="228"/>
      <c r="I29" s="229"/>
    </row>
    <row r="30" spans="1:53" x14ac:dyDescent="0.25">
      <c r="A30" s="225" t="s">
        <v>131</v>
      </c>
      <c r="B30" s="226"/>
      <c r="C30" s="226"/>
      <c r="D30" s="226"/>
      <c r="E30" s="227" t="s">
        <v>153</v>
      </c>
      <c r="F30" s="228"/>
      <c r="G30" s="228"/>
      <c r="H30" s="228"/>
      <c r="I30" s="229"/>
      <c r="L30" s="179"/>
    </row>
    <row r="31" spans="1:53" x14ac:dyDescent="0.25">
      <c r="A31" s="225" t="s">
        <v>128</v>
      </c>
      <c r="B31" s="226"/>
      <c r="C31" s="226"/>
      <c r="D31" s="226"/>
      <c r="E31" s="227" t="s">
        <v>113</v>
      </c>
      <c r="F31" s="228"/>
      <c r="G31" s="228"/>
      <c r="H31" s="228"/>
      <c r="I31" s="229"/>
    </row>
    <row r="32" spans="1:53" x14ac:dyDescent="0.25">
      <c r="A32" s="225" t="s">
        <v>129</v>
      </c>
      <c r="B32" s="226"/>
      <c r="C32" s="226"/>
      <c r="D32" s="226"/>
      <c r="E32" s="227" t="s">
        <v>147</v>
      </c>
      <c r="F32" s="228"/>
      <c r="G32" s="228"/>
      <c r="H32" s="228"/>
      <c r="I32" s="229"/>
    </row>
    <row r="33" spans="1:10" x14ac:dyDescent="0.25">
      <c r="A33" s="225" t="s">
        <v>130</v>
      </c>
      <c r="B33" s="226"/>
      <c r="C33" s="226"/>
      <c r="D33" s="226"/>
      <c r="E33" s="227" t="s">
        <v>114</v>
      </c>
      <c r="F33" s="228"/>
      <c r="G33" s="228"/>
      <c r="H33" s="228"/>
      <c r="I33" s="229"/>
    </row>
    <row r="34" spans="1:10" ht="15" x14ac:dyDescent="0.35">
      <c r="A34" s="225" t="s">
        <v>132</v>
      </c>
      <c r="B34" s="226"/>
      <c r="C34" s="226"/>
      <c r="D34" s="226"/>
      <c r="E34" s="227" t="s">
        <v>120</v>
      </c>
      <c r="F34" s="228"/>
      <c r="G34" s="228"/>
      <c r="H34" s="228"/>
      <c r="I34" s="229"/>
      <c r="J34" s="35"/>
    </row>
    <row r="35" spans="1:10" x14ac:dyDescent="0.25">
      <c r="A35" s="225" t="s">
        <v>133</v>
      </c>
      <c r="B35" s="226"/>
      <c r="C35" s="226"/>
      <c r="D35" s="226"/>
      <c r="E35" s="227" t="s">
        <v>115</v>
      </c>
      <c r="F35" s="228"/>
      <c r="G35" s="228"/>
      <c r="H35" s="228"/>
      <c r="I35" s="229"/>
    </row>
    <row r="36" spans="1:10" x14ac:dyDescent="0.25">
      <c r="A36" s="225"/>
      <c r="B36" s="226"/>
      <c r="C36" s="226"/>
      <c r="D36" s="226"/>
      <c r="E36" s="227" t="s">
        <v>116</v>
      </c>
      <c r="F36" s="228"/>
      <c r="G36" s="228"/>
      <c r="H36" s="228"/>
      <c r="I36" s="229"/>
    </row>
    <row r="37" spans="1:10" x14ac:dyDescent="0.25">
      <c r="A37" s="180"/>
      <c r="B37" s="185"/>
      <c r="C37" s="32"/>
      <c r="D37" s="32"/>
      <c r="E37" s="227" t="s">
        <v>148</v>
      </c>
      <c r="F37" s="228"/>
      <c r="G37" s="228"/>
      <c r="H37" s="228"/>
      <c r="I37" s="229"/>
    </row>
    <row r="38" spans="1:10" x14ac:dyDescent="0.25">
      <c r="A38" s="103"/>
      <c r="B38" s="32"/>
      <c r="C38" s="32"/>
      <c r="D38" s="32"/>
      <c r="E38" s="227" t="s">
        <v>117</v>
      </c>
      <c r="F38" s="228"/>
      <c r="G38" s="228"/>
      <c r="H38" s="228"/>
      <c r="I38" s="229"/>
    </row>
    <row r="39" spans="1:10" ht="13.8" thickBot="1" x14ac:dyDescent="0.3">
      <c r="A39" s="197"/>
      <c r="B39" s="104"/>
      <c r="C39" s="104"/>
      <c r="D39" s="104"/>
      <c r="E39" s="230" t="s">
        <v>146</v>
      </c>
      <c r="F39" s="231"/>
      <c r="G39" s="231"/>
      <c r="H39" s="231"/>
      <c r="I39" s="232"/>
    </row>
  </sheetData>
  <mergeCells count="27">
    <mergeCell ref="A36:D36"/>
    <mergeCell ref="E36:I36"/>
    <mergeCell ref="E38:I38"/>
    <mergeCell ref="E37:I37"/>
    <mergeCell ref="E39:I39"/>
    <mergeCell ref="A30:D30"/>
    <mergeCell ref="A33:D33"/>
    <mergeCell ref="A35:D35"/>
    <mergeCell ref="A29:D29"/>
    <mergeCell ref="E29:I29"/>
    <mergeCell ref="A31:D31"/>
    <mergeCell ref="A34:D34"/>
    <mergeCell ref="E33:I33"/>
    <mergeCell ref="E32:I32"/>
    <mergeCell ref="A32:D32"/>
    <mergeCell ref="E31:I31"/>
    <mergeCell ref="E34:I34"/>
    <mergeCell ref="E30:I30"/>
    <mergeCell ref="E35:I35"/>
    <mergeCell ref="J4:M4"/>
    <mergeCell ref="B4:E4"/>
    <mergeCell ref="F4:I4"/>
    <mergeCell ref="A28:D28"/>
    <mergeCell ref="A27:D27"/>
    <mergeCell ref="E27:I27"/>
    <mergeCell ref="A26:I26"/>
    <mergeCell ref="E28:I28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L31"/>
  <sheetViews>
    <sheetView tabSelected="1" workbookViewId="0">
      <selection activeCell="AA1" sqref="AA1"/>
    </sheetView>
  </sheetViews>
  <sheetFormatPr defaultColWidth="9.109375" defaultRowHeight="13.2" x14ac:dyDescent="0.25"/>
  <cols>
    <col min="1" max="1" width="12.33203125" style="12" customWidth="1"/>
    <col min="2" max="2" width="12.109375" style="12" customWidth="1"/>
    <col min="3" max="3" width="8.88671875" style="12" customWidth="1"/>
    <col min="4" max="5" width="12.5546875" style="12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 x14ac:dyDescent="0.35">
      <c r="A1" s="111" t="s">
        <v>186</v>
      </c>
      <c r="B1" s="136"/>
      <c r="C1" s="137"/>
      <c r="D1" s="138"/>
      <c r="E1" s="138"/>
      <c r="F1" s="112"/>
      <c r="G1" s="139" t="s">
        <v>187</v>
      </c>
      <c r="H1" s="113"/>
      <c r="I1" s="114"/>
      <c r="J1" s="113"/>
    </row>
    <row r="2" spans="1:12" ht="12.75" customHeight="1" x14ac:dyDescent="0.35">
      <c r="A2" s="111"/>
      <c r="B2" s="136"/>
      <c r="C2" s="137"/>
      <c r="D2" s="138"/>
      <c r="E2" s="138"/>
      <c r="F2" s="112"/>
      <c r="G2" s="139"/>
      <c r="H2" s="113"/>
      <c r="I2" s="114"/>
      <c r="J2" s="113"/>
    </row>
    <row r="3" spans="1:12" x14ac:dyDescent="0.25">
      <c r="A3" s="113"/>
      <c r="B3" s="140"/>
      <c r="C3" s="141" t="s">
        <v>123</v>
      </c>
      <c r="D3" s="140"/>
      <c r="E3" s="140"/>
      <c r="F3" s="113"/>
      <c r="G3" s="139"/>
      <c r="H3" s="113"/>
      <c r="I3" s="114"/>
      <c r="J3" s="113"/>
    </row>
    <row r="4" spans="1:12" x14ac:dyDescent="0.25">
      <c r="A4" s="113"/>
      <c r="B4" s="142" t="s">
        <v>121</v>
      </c>
      <c r="C4" s="143" t="s">
        <v>151</v>
      </c>
      <c r="D4" s="142" t="s">
        <v>124</v>
      </c>
      <c r="E4" s="142" t="s">
        <v>150</v>
      </c>
      <c r="F4" s="99" t="s">
        <v>123</v>
      </c>
      <c r="G4" s="141" t="s">
        <v>123</v>
      </c>
      <c r="H4" s="113"/>
      <c r="I4" s="114"/>
      <c r="J4" s="113"/>
    </row>
    <row r="5" spans="1:12" ht="13.8" thickBot="1" x14ac:dyDescent="0.3">
      <c r="A5" s="100"/>
      <c r="B5" s="144" t="s">
        <v>122</v>
      </c>
      <c r="C5" s="145" t="s">
        <v>134</v>
      </c>
      <c r="D5" s="144" t="s">
        <v>122</v>
      </c>
      <c r="E5" s="144" t="s">
        <v>122</v>
      </c>
      <c r="F5" s="101" t="s">
        <v>71</v>
      </c>
      <c r="G5" s="145" t="s">
        <v>125</v>
      </c>
      <c r="H5" s="99" t="s">
        <v>6</v>
      </c>
      <c r="I5" s="99" t="s">
        <v>10</v>
      </c>
      <c r="J5" s="113"/>
      <c r="K5" s="6"/>
      <c r="L5" s="6"/>
    </row>
    <row r="6" spans="1:12" ht="13.8" thickTop="1" x14ac:dyDescent="0.25">
      <c r="A6" s="100"/>
      <c r="B6" s="146"/>
      <c r="C6" s="147"/>
      <c r="D6" s="146"/>
      <c r="E6" s="146"/>
      <c r="F6" s="100"/>
      <c r="G6" s="147"/>
      <c r="H6" s="114"/>
      <c r="I6" s="100"/>
      <c r="J6" s="113"/>
      <c r="K6" s="6"/>
      <c r="L6" s="6"/>
    </row>
    <row r="7" spans="1:12" ht="12.75" customHeight="1" x14ac:dyDescent="0.25">
      <c r="A7" s="99" t="s">
        <v>136</v>
      </c>
      <c r="B7" s="175">
        <v>65</v>
      </c>
      <c r="C7" s="102">
        <v>30</v>
      </c>
      <c r="D7" s="146">
        <f>B7*(C7/100)</f>
        <v>19.5</v>
      </c>
      <c r="E7" s="146">
        <f>B7+D7</f>
        <v>84.5</v>
      </c>
      <c r="F7" s="100">
        <v>450</v>
      </c>
      <c r="G7" s="147">
        <f>E7/(F7/1000)</f>
        <v>187.77777777777777</v>
      </c>
      <c r="H7" s="198" t="s">
        <v>188</v>
      </c>
      <c r="I7" s="113"/>
      <c r="J7" s="113"/>
      <c r="K7" s="6"/>
      <c r="L7" s="6"/>
    </row>
    <row r="8" spans="1:12" x14ac:dyDescent="0.25">
      <c r="A8" s="99" t="s">
        <v>137</v>
      </c>
      <c r="B8" s="175">
        <v>65</v>
      </c>
      <c r="C8" s="102">
        <v>30</v>
      </c>
      <c r="D8" s="146">
        <f t="shared" ref="D8:D17" si="0">B8*(C8/100)</f>
        <v>19.5</v>
      </c>
      <c r="E8" s="146">
        <f t="shared" ref="E8:E17" si="1">B8+D8</f>
        <v>84.5</v>
      </c>
      <c r="F8" s="100">
        <v>450</v>
      </c>
      <c r="G8" s="147">
        <f t="shared" ref="G8:G17" si="2">E8/(F8/1000)</f>
        <v>187.77777777777777</v>
      </c>
      <c r="H8" s="198" t="s">
        <v>189</v>
      </c>
      <c r="I8" s="100" t="s">
        <v>126</v>
      </c>
      <c r="J8" s="113"/>
      <c r="K8" s="6"/>
      <c r="L8" s="6"/>
    </row>
    <row r="9" spans="1:12" x14ac:dyDescent="0.25">
      <c r="A9" s="99" t="s">
        <v>138</v>
      </c>
      <c r="B9" s="175">
        <v>65</v>
      </c>
      <c r="C9" s="102">
        <v>30</v>
      </c>
      <c r="D9" s="146">
        <f t="shared" si="0"/>
        <v>19.5</v>
      </c>
      <c r="E9" s="146">
        <f t="shared" si="1"/>
        <v>84.5</v>
      </c>
      <c r="F9" s="100">
        <v>450</v>
      </c>
      <c r="G9" s="147">
        <f t="shared" si="2"/>
        <v>187.77777777777777</v>
      </c>
      <c r="H9" s="198"/>
      <c r="I9" s="100"/>
      <c r="J9" s="113"/>
      <c r="K9" s="6"/>
      <c r="L9" s="6"/>
    </row>
    <row r="10" spans="1:12" x14ac:dyDescent="0.25">
      <c r="A10" s="100"/>
      <c r="B10" s="146"/>
      <c r="C10" s="147"/>
      <c r="D10" s="146"/>
      <c r="E10" s="146"/>
      <c r="F10" s="100"/>
      <c r="G10" s="147"/>
      <c r="H10" s="100"/>
      <c r="I10" s="100"/>
      <c r="J10" s="113"/>
      <c r="K10" s="6"/>
      <c r="L10" s="6"/>
    </row>
    <row r="11" spans="1:12" ht="12.75" customHeight="1" x14ac:dyDescent="0.25">
      <c r="A11" s="99" t="s">
        <v>139</v>
      </c>
      <c r="B11" s="147">
        <v>400</v>
      </c>
      <c r="C11" s="147">
        <v>25</v>
      </c>
      <c r="D11" s="147">
        <f t="shared" si="0"/>
        <v>100</v>
      </c>
      <c r="E11" s="147">
        <f t="shared" si="1"/>
        <v>500</v>
      </c>
      <c r="F11" s="100">
        <v>450</v>
      </c>
      <c r="G11" s="147">
        <f t="shared" si="2"/>
        <v>1111.1111111111111</v>
      </c>
      <c r="H11" s="198"/>
      <c r="I11" s="100"/>
      <c r="J11" s="113"/>
      <c r="K11" s="6"/>
      <c r="L11" s="6"/>
    </row>
    <row r="12" spans="1:12" x14ac:dyDescent="0.25">
      <c r="A12" s="99" t="s">
        <v>140</v>
      </c>
      <c r="B12" s="147">
        <v>400</v>
      </c>
      <c r="C12" s="147">
        <v>25</v>
      </c>
      <c r="D12" s="147">
        <f t="shared" si="0"/>
        <v>100</v>
      </c>
      <c r="E12" s="147">
        <f t="shared" si="1"/>
        <v>500</v>
      </c>
      <c r="F12" s="100">
        <v>450</v>
      </c>
      <c r="G12" s="147">
        <f t="shared" si="2"/>
        <v>1111.1111111111111</v>
      </c>
      <c r="H12" s="198"/>
      <c r="I12" s="100"/>
      <c r="J12" s="113"/>
      <c r="K12" s="6"/>
      <c r="L12" s="6"/>
    </row>
    <row r="13" spans="1:12" x14ac:dyDescent="0.25">
      <c r="A13" s="99" t="s">
        <v>141</v>
      </c>
      <c r="B13" s="147">
        <v>400</v>
      </c>
      <c r="C13" s="147">
        <v>25</v>
      </c>
      <c r="D13" s="147">
        <f t="shared" si="0"/>
        <v>100</v>
      </c>
      <c r="E13" s="147">
        <f t="shared" si="1"/>
        <v>500</v>
      </c>
      <c r="F13" s="100">
        <v>450</v>
      </c>
      <c r="G13" s="147">
        <f t="shared" si="2"/>
        <v>1111.1111111111111</v>
      </c>
      <c r="H13" s="198"/>
      <c r="I13" s="100"/>
      <c r="J13" s="113"/>
      <c r="K13" s="6"/>
      <c r="L13" s="6"/>
    </row>
    <row r="14" spans="1:12" x14ac:dyDescent="0.25">
      <c r="A14" s="100"/>
      <c r="B14" s="147"/>
      <c r="C14" s="147"/>
      <c r="D14" s="147"/>
      <c r="E14" s="147"/>
      <c r="F14" s="100"/>
      <c r="G14" s="147"/>
      <c r="H14" s="99"/>
      <c r="I14" s="100"/>
      <c r="J14" s="113"/>
      <c r="K14" s="6"/>
      <c r="L14" s="6"/>
    </row>
    <row r="15" spans="1:12" ht="12.75" customHeight="1" x14ac:dyDescent="0.25">
      <c r="A15" s="99" t="s">
        <v>142</v>
      </c>
      <c r="B15" s="147">
        <v>4050</v>
      </c>
      <c r="C15" s="147">
        <v>20</v>
      </c>
      <c r="D15" s="147">
        <f t="shared" si="0"/>
        <v>810</v>
      </c>
      <c r="E15" s="147">
        <f t="shared" si="1"/>
        <v>4860</v>
      </c>
      <c r="F15" s="100">
        <v>450</v>
      </c>
      <c r="G15" s="147">
        <f t="shared" si="2"/>
        <v>10800</v>
      </c>
      <c r="H15" s="199"/>
      <c r="I15" s="98"/>
      <c r="J15" s="113"/>
      <c r="K15" s="6"/>
      <c r="L15" s="6"/>
    </row>
    <row r="16" spans="1:12" x14ac:dyDescent="0.25">
      <c r="A16" s="99" t="s">
        <v>143</v>
      </c>
      <c r="B16" s="147">
        <v>4050</v>
      </c>
      <c r="C16" s="147">
        <v>20</v>
      </c>
      <c r="D16" s="147">
        <f t="shared" si="0"/>
        <v>810</v>
      </c>
      <c r="E16" s="147">
        <f t="shared" si="1"/>
        <v>4860</v>
      </c>
      <c r="F16" s="100">
        <v>450</v>
      </c>
      <c r="G16" s="147">
        <f t="shared" si="2"/>
        <v>10800</v>
      </c>
      <c r="H16" s="199"/>
      <c r="I16" s="98"/>
      <c r="J16" s="113"/>
      <c r="K16" s="6"/>
      <c r="L16" s="6"/>
    </row>
    <row r="17" spans="1:12" x14ac:dyDescent="0.25">
      <c r="A17" s="99" t="s">
        <v>144</v>
      </c>
      <c r="B17" s="147">
        <v>4050</v>
      </c>
      <c r="C17" s="147">
        <v>20</v>
      </c>
      <c r="D17" s="147">
        <f t="shared" si="0"/>
        <v>810</v>
      </c>
      <c r="E17" s="147">
        <f t="shared" si="1"/>
        <v>4860</v>
      </c>
      <c r="F17" s="100">
        <v>450</v>
      </c>
      <c r="G17" s="147">
        <f t="shared" si="2"/>
        <v>10800</v>
      </c>
      <c r="H17" s="199"/>
      <c r="I17" s="98"/>
      <c r="J17" s="113"/>
      <c r="K17" s="6"/>
      <c r="L17" s="6"/>
    </row>
    <row r="18" spans="1:12" x14ac:dyDescent="0.25">
      <c r="A18" s="100"/>
      <c r="B18" s="146"/>
      <c r="C18" s="147"/>
      <c r="D18" s="146"/>
      <c r="E18" s="146"/>
      <c r="F18" s="100"/>
      <c r="G18" s="147"/>
      <c r="H18" s="100"/>
      <c r="I18" s="114"/>
      <c r="J18" s="98"/>
      <c r="K18" s="6"/>
      <c r="L18" s="6"/>
    </row>
    <row r="19" spans="1:12" x14ac:dyDescent="0.25">
      <c r="A19" s="116"/>
      <c r="B19" s="148"/>
      <c r="C19" s="149"/>
      <c r="D19" s="148"/>
      <c r="E19" s="148"/>
      <c r="F19" s="116"/>
      <c r="G19" s="149"/>
      <c r="H19" s="116"/>
      <c r="I19" s="150"/>
      <c r="J19" s="151"/>
      <c r="K19" s="6"/>
      <c r="L19" s="6"/>
    </row>
    <row r="20" spans="1:12" x14ac:dyDescent="0.25">
      <c r="A20" s="116"/>
      <c r="B20" s="116"/>
      <c r="C20" s="116"/>
      <c r="D20" s="116"/>
      <c r="E20" s="116"/>
      <c r="F20" s="116"/>
      <c r="G20" s="116"/>
      <c r="H20" s="116"/>
      <c r="I20" s="117"/>
      <c r="J20" s="98"/>
      <c r="K20" s="6"/>
      <c r="L20" s="6"/>
    </row>
    <row r="21" spans="1:12" ht="15.6" x14ac:dyDescent="0.3">
      <c r="A21" s="118"/>
      <c r="B21" s="119"/>
      <c r="C21" s="120"/>
      <c r="D21" s="120"/>
      <c r="E21" s="120"/>
      <c r="F21" s="13"/>
      <c r="G21" s="120"/>
      <c r="H21" s="120"/>
      <c r="I21" s="121"/>
      <c r="J21" s="97"/>
      <c r="K21" s="97"/>
      <c r="L21" s="97"/>
    </row>
    <row r="22" spans="1:12" x14ac:dyDescent="0.25">
      <c r="A22" s="119"/>
      <c r="B22" s="119"/>
      <c r="C22" s="120"/>
      <c r="D22" s="120"/>
      <c r="E22" s="120"/>
      <c r="F22" s="120"/>
      <c r="G22" s="120"/>
      <c r="H22" s="120"/>
      <c r="I22" s="121"/>
      <c r="J22" s="97"/>
      <c r="K22" s="97"/>
      <c r="L22" s="97"/>
    </row>
    <row r="23" spans="1:12" x14ac:dyDescent="0.25">
      <c r="A23" s="122"/>
      <c r="B23" s="122"/>
      <c r="C23" s="120"/>
      <c r="D23" s="120"/>
      <c r="E23" s="120"/>
      <c r="F23" s="122"/>
      <c r="G23" s="123"/>
      <c r="H23" s="123"/>
      <c r="I23" s="121"/>
      <c r="J23" s="97"/>
      <c r="K23" s="97"/>
      <c r="L23" s="97"/>
    </row>
    <row r="24" spans="1:12" x14ac:dyDescent="0.25">
      <c r="A24" s="122"/>
      <c r="B24" s="123"/>
      <c r="C24" s="123"/>
      <c r="D24" s="14"/>
      <c r="E24" s="14"/>
      <c r="F24" s="122"/>
      <c r="G24" s="123"/>
      <c r="H24" s="123"/>
      <c r="I24" s="120"/>
      <c r="J24" s="97"/>
      <c r="K24" s="97"/>
      <c r="L24" s="97"/>
    </row>
    <row r="25" spans="1:12" x14ac:dyDescent="0.25">
      <c r="A25" s="124"/>
      <c r="B25" s="125"/>
      <c r="C25" s="126"/>
      <c r="D25" s="14"/>
      <c r="E25" s="14"/>
      <c r="F25" s="124"/>
      <c r="G25" s="126"/>
      <c r="H25" s="34"/>
      <c r="I25" s="14"/>
    </row>
    <row r="26" spans="1:12" x14ac:dyDescent="0.25">
      <c r="A26" s="124"/>
      <c r="B26" s="125"/>
      <c r="C26" s="126"/>
      <c r="D26" s="14"/>
      <c r="E26" s="14"/>
      <c r="F26" s="124"/>
      <c r="G26" s="126"/>
      <c r="H26" s="34"/>
      <c r="I26" s="14"/>
    </row>
    <row r="27" spans="1:12" x14ac:dyDescent="0.25">
      <c r="A27" s="124"/>
      <c r="B27" s="125"/>
      <c r="C27" s="126"/>
      <c r="D27" s="14"/>
      <c r="E27" s="14"/>
      <c r="F27" s="124"/>
      <c r="G27" s="126"/>
      <c r="H27" s="34"/>
      <c r="I27" s="14"/>
    </row>
    <row r="28" spans="1:12" x14ac:dyDescent="0.25">
      <c r="A28" s="124"/>
      <c r="B28" s="125"/>
      <c r="C28" s="126"/>
      <c r="D28" s="14"/>
      <c r="E28" s="14"/>
      <c r="F28" s="124"/>
      <c r="G28" s="126"/>
      <c r="H28" s="34"/>
      <c r="I28" s="14"/>
    </row>
    <row r="29" spans="1:12" x14ac:dyDescent="0.25">
      <c r="A29" s="124"/>
      <c r="B29" s="125"/>
      <c r="C29" s="126"/>
      <c r="D29" s="14"/>
      <c r="E29" s="14"/>
      <c r="F29" s="124"/>
      <c r="G29" s="126"/>
      <c r="H29" s="34"/>
      <c r="I29" s="14"/>
    </row>
    <row r="30" spans="1:12" x14ac:dyDescent="0.25">
      <c r="A30" s="124"/>
      <c r="B30" s="125"/>
      <c r="C30" s="126"/>
      <c r="D30" s="14"/>
      <c r="E30" s="14"/>
      <c r="F30" s="124"/>
      <c r="G30" s="126"/>
      <c r="H30" s="34"/>
      <c r="I30" s="14"/>
    </row>
    <row r="31" spans="1:12" x14ac:dyDescent="0.25">
      <c r="A31" s="14"/>
      <c r="B31" s="14"/>
      <c r="C31" s="14"/>
      <c r="D31" s="14"/>
      <c r="E31" s="14"/>
      <c r="F31" s="14"/>
      <c r="G31" s="14"/>
      <c r="H31" s="14"/>
      <c r="I31" s="127"/>
    </row>
  </sheetData>
  <phoneticPr fontId="12" type="noConversion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9" baseType="lpstr">
      <vt:lpstr>Class 1</vt:lpstr>
      <vt:lpstr>Class 2</vt:lpstr>
      <vt:lpstr>Class 3</vt:lpstr>
      <vt:lpstr>Class 3 PSD</vt:lpstr>
      <vt:lpstr>Stats Table</vt:lpstr>
      <vt:lpstr>Sample Specs</vt:lpstr>
      <vt:lpstr>C1-FineSplit Chart</vt:lpstr>
      <vt:lpstr>C1-SandSplit Chart</vt:lpstr>
      <vt:lpstr>C1-SedWeight Chart</vt:lpstr>
      <vt:lpstr>C1-SSC Chart</vt:lpstr>
      <vt:lpstr>C2-FineSplit Chart</vt:lpstr>
      <vt:lpstr>C2-SandSplit Chart</vt:lpstr>
      <vt:lpstr>C2-SedWeight Chart</vt:lpstr>
      <vt:lpstr>C2-SSC Chart</vt:lpstr>
      <vt:lpstr>C3-FineSplit Chart</vt:lpstr>
      <vt:lpstr>C3-SandSplit Chart</vt:lpstr>
      <vt:lpstr>C3-SedWeight Chart</vt:lpstr>
      <vt:lpstr>C3-SSC Chart</vt:lpstr>
      <vt:lpstr>C3 PSD 002 Chart</vt:lpstr>
      <vt:lpstr>C3 PSD 004 Chart</vt:lpstr>
      <vt:lpstr>C3 PSD 008 Chart</vt:lpstr>
      <vt:lpstr>C3 PSD 016 Chart</vt:lpstr>
      <vt:lpstr>C3 PSD 031 Chart</vt:lpstr>
      <vt:lpstr>'Class 2'!_105mg</vt:lpstr>
      <vt:lpstr>'Class 3'!_2222mg</vt:lpstr>
      <vt:lpstr>'Class 3 PSD'!_2222mg</vt:lpstr>
      <vt:lpstr>'Class 1'!_65mg</vt:lpstr>
      <vt:lpstr>'Class 2'!_65mg</vt:lpstr>
      <vt:lpstr>'Class 3'!_65mg</vt:lpstr>
    </vt:vector>
  </TitlesOfParts>
  <Company>BQS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2016-06-08T19:24:01Z</cp:lastPrinted>
  <dcterms:created xsi:type="dcterms:W3CDTF">2003-01-15T21:42:02Z</dcterms:created>
  <dcterms:modified xsi:type="dcterms:W3CDTF">2016-06-08T20:22:33Z</dcterms:modified>
</cp:coreProperties>
</file>