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chartsheets/sheet15.xml" ContentType="application/vnd.openxmlformats-officedocument.spreadsheetml.chartsheet+xml"/>
  <Override PartName="/xl/chartsheets/sheet16.xml" ContentType="application/vnd.openxmlformats-officedocument.spreadsheetml.chartsheet+xml"/>
  <Override PartName="/xl/chartsheets/sheet17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drawings/drawing2.xml" ContentType="application/vnd.openxmlformats-officedocument.drawing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drawings/drawing3.xml" ContentType="application/vnd.openxmlformats-officedocument.drawing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3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4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5.xml" ContentType="application/vnd.openxmlformats-officedocument.drawingml.chart+xml"/>
  <Override PartName="/xl/drawings/drawing13.xml" ContentType="application/vnd.openxmlformats-officedocument.drawing+xml"/>
  <Override PartName="/xl/charts/chart6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7.xml" ContentType="application/vnd.openxmlformats-officedocument.drawingml.chart+xml"/>
  <Override PartName="/xl/drawings/drawing16.xml" ContentType="application/vnd.openxmlformats-officedocument.drawing+xml"/>
  <Override PartName="/xl/charts/chart8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9.xml" ContentType="application/vnd.openxmlformats-officedocument.drawingml.chart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1.xml" ContentType="application/vnd.openxmlformats-officedocument.drawingml.chart+xml"/>
  <Override PartName="/xl/drawings/drawing22.xml" ContentType="application/vnd.openxmlformats-officedocument.drawing+xml"/>
  <Override PartName="/xl/charts/chart12.xml" ContentType="application/vnd.openxmlformats-officedocument.drawingml.chart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13.xml" ContentType="application/vnd.openxmlformats-officedocument.drawingml.chart+xml"/>
  <Override PartName="/xl/drawings/drawing25.xml" ContentType="application/vnd.openxmlformats-officedocument.drawing+xml"/>
  <Override PartName="/xl/charts/chart14.xml" ContentType="application/vnd.openxmlformats-officedocument.drawingml.chart+xml"/>
  <Override PartName="/xl/drawings/drawing26.xml" ContentType="application/vnd.openxmlformats-officedocument.drawing+xml"/>
  <Override PartName="/xl/charts/chart15.xml" ContentType="application/vnd.openxmlformats-officedocument.drawingml.chart+xml"/>
  <Override PartName="/xl/drawings/drawing27.xml" ContentType="application/vnd.openxmlformats-officedocument.drawing+xml"/>
  <Override PartName="/xl/charts/chart16.xml" ContentType="application/vnd.openxmlformats-officedocument.drawingml.chart+xml"/>
  <Override PartName="/xl/drawings/drawing28.xml" ContentType="application/vnd.openxmlformats-officedocument.drawing+xml"/>
  <Override PartName="/xl/charts/chart17.xml" ContentType="application/vnd.openxmlformats-officedocument.drawingml.chart+xml"/>
  <Override PartName="/xl/drawings/drawing2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slqa\"/>
    </mc:Choice>
  </mc:AlternateContent>
  <bookViews>
    <workbookView xWindow="-12" yWindow="-12" windowWidth="9576" windowHeight="8772" tabRatio="957" activeTab="22"/>
  </bookViews>
  <sheets>
    <sheet name="Class 1" sheetId="1" r:id="rId1"/>
    <sheet name="Class 2" sheetId="2" r:id="rId2"/>
    <sheet name="Class 3" sheetId="3" r:id="rId3"/>
    <sheet name="Class 3 PSD" sheetId="8" r:id="rId4"/>
    <sheet name="C1-FineSplit Chart" sheetId="10" r:id="rId5"/>
    <sheet name="C1-SandSplit Chart" sheetId="11" r:id="rId6"/>
    <sheet name="C1-SedWeight Chart" sheetId="12" r:id="rId7"/>
    <sheet name="C1-SSC Chart" sheetId="9" r:id="rId8"/>
    <sheet name="C2-FineSplit Chart" sheetId="13" r:id="rId9"/>
    <sheet name="C2-SandSplit Chart" sheetId="14" r:id="rId10"/>
    <sheet name="C2-SedWeight Chart" sheetId="15" r:id="rId11"/>
    <sheet name="C2-SSC Chart" sheetId="16" r:id="rId12"/>
    <sheet name="C3-FineSplit Chart" sheetId="17" r:id="rId13"/>
    <sheet name="C3-SandSplit Chart" sheetId="18" r:id="rId14"/>
    <sheet name="C3-SedWeight Chart" sheetId="19" r:id="rId15"/>
    <sheet name="C3-SSC Chart" sheetId="20" r:id="rId16"/>
    <sheet name="C3 PSD 002 Chart" sheetId="21" r:id="rId17"/>
    <sheet name="C3 PSD 004 Chart" sheetId="22" r:id="rId18"/>
    <sheet name="C3 PSD 008 Chart" sheetId="23" r:id="rId19"/>
    <sheet name="C3 PSD 016 Chart" sheetId="24" r:id="rId20"/>
    <sheet name="C3 PSD 031 Chart" sheetId="25" r:id="rId21"/>
    <sheet name="Stats Table" sheetId="4" r:id="rId22"/>
    <sheet name="Sample Specs" sheetId="26" r:id="rId23"/>
  </sheets>
  <definedNames>
    <definedName name="_105mg" localSheetId="1">'Class 2'!$A$1:$AO$11422</definedName>
    <definedName name="_2222mg" localSheetId="2">'Class 3'!$A$1:$AO$300</definedName>
    <definedName name="_2222mg" localSheetId="3">'Class 3 PSD'!$A$1:$K$264</definedName>
    <definedName name="_65mg" localSheetId="0">'Class 1'!$A$1:$AQ$305</definedName>
    <definedName name="_65mg" localSheetId="1">'Class 2'!$A$1:$AQ$305</definedName>
    <definedName name="_65mg" localSheetId="2">'Class 3'!$A$1:$AQ$305</definedName>
  </definedNames>
  <calcPr calcId="152511"/>
</workbook>
</file>

<file path=xl/calcChain.xml><?xml version="1.0" encoding="utf-8"?>
<calcChain xmlns="http://schemas.openxmlformats.org/spreadsheetml/2006/main">
  <c r="U40" i="3" l="1"/>
  <c r="V40" i="3"/>
  <c r="U41" i="3"/>
  <c r="V41" i="3"/>
  <c r="U42" i="3"/>
  <c r="V42" i="3"/>
  <c r="U40" i="2"/>
  <c r="V40" i="2"/>
  <c r="U41" i="2"/>
  <c r="V41" i="2"/>
  <c r="U42" i="2"/>
  <c r="V42" i="2"/>
  <c r="U40" i="1"/>
  <c r="V40" i="1"/>
  <c r="U41" i="1"/>
  <c r="V41" i="1"/>
  <c r="U42" i="1"/>
  <c r="V42" i="1"/>
  <c r="Q70" i="2" l="1"/>
  <c r="R70" i="2"/>
  <c r="S70" i="2"/>
  <c r="T70" i="2"/>
  <c r="U70" i="2"/>
  <c r="Q71" i="2"/>
  <c r="R71" i="2"/>
  <c r="S71" i="2"/>
  <c r="T71" i="2"/>
  <c r="Q72" i="2"/>
  <c r="R72" i="2"/>
  <c r="S72" i="2"/>
  <c r="T72" i="2"/>
  <c r="U72" i="2"/>
  <c r="Q70" i="3"/>
  <c r="R70" i="3"/>
  <c r="S70" i="3"/>
  <c r="T70" i="3"/>
  <c r="U70" i="3"/>
  <c r="Q71" i="3"/>
  <c r="R71" i="3"/>
  <c r="S71" i="3"/>
  <c r="T71" i="3"/>
  <c r="U71" i="3"/>
  <c r="Q72" i="3"/>
  <c r="R72" i="3"/>
  <c r="S72" i="3"/>
  <c r="T72" i="3"/>
  <c r="Q70" i="1"/>
  <c r="R70" i="1"/>
  <c r="S70" i="1"/>
  <c r="T70" i="1"/>
  <c r="Q71" i="1"/>
  <c r="R71" i="1"/>
  <c r="S71" i="1"/>
  <c r="T71" i="1"/>
  <c r="Q72" i="1"/>
  <c r="R72" i="1"/>
  <c r="S72" i="1"/>
  <c r="T72" i="1"/>
  <c r="F70" i="2"/>
  <c r="I70" i="2"/>
  <c r="J70" i="2"/>
  <c r="V70" i="2" s="1"/>
  <c r="F71" i="2"/>
  <c r="I71" i="2"/>
  <c r="J71" i="2" s="1"/>
  <c r="V71" i="2" s="1"/>
  <c r="F72" i="2"/>
  <c r="I72" i="2"/>
  <c r="F70" i="3"/>
  <c r="I70" i="3"/>
  <c r="J70" i="3"/>
  <c r="V70" i="3" s="1"/>
  <c r="F71" i="3"/>
  <c r="I71" i="3"/>
  <c r="J71" i="3"/>
  <c r="V71" i="3" s="1"/>
  <c r="F72" i="3"/>
  <c r="I72" i="3"/>
  <c r="U72" i="3" s="1"/>
  <c r="F70" i="1"/>
  <c r="I70" i="1"/>
  <c r="U70" i="1" s="1"/>
  <c r="J70" i="1"/>
  <c r="V70" i="1" s="1"/>
  <c r="F71" i="1"/>
  <c r="I71" i="1"/>
  <c r="U71" i="1" s="1"/>
  <c r="F72" i="1"/>
  <c r="I72" i="1"/>
  <c r="U72" i="1" s="1"/>
  <c r="J72" i="2" l="1"/>
  <c r="V72" i="2" s="1"/>
  <c r="J72" i="3"/>
  <c r="V72" i="3" s="1"/>
  <c r="U71" i="2"/>
  <c r="J72" i="1"/>
  <c r="V72" i="1" s="1"/>
  <c r="J71" i="1"/>
  <c r="V71" i="1" s="1"/>
  <c r="T8" i="2"/>
  <c r="S8" i="2"/>
  <c r="R8" i="2"/>
  <c r="Q8" i="2"/>
  <c r="T7" i="2"/>
  <c r="S7" i="2"/>
  <c r="R7" i="2"/>
  <c r="Q7" i="2"/>
  <c r="T5" i="2"/>
  <c r="S5" i="2"/>
  <c r="R5" i="2"/>
  <c r="Q5" i="2"/>
  <c r="T8" i="3"/>
  <c r="S8" i="3"/>
  <c r="R8" i="3"/>
  <c r="Q8" i="3"/>
  <c r="T7" i="3"/>
  <c r="S7" i="3"/>
  <c r="R7" i="3"/>
  <c r="Q7" i="3"/>
  <c r="T5" i="3"/>
  <c r="S5" i="3"/>
  <c r="R5" i="3"/>
  <c r="Q5" i="3"/>
  <c r="T8" i="1"/>
  <c r="S8" i="1"/>
  <c r="R8" i="1"/>
  <c r="Q8" i="1"/>
  <c r="T7" i="1"/>
  <c r="S7" i="1"/>
  <c r="R7" i="1"/>
  <c r="Q7" i="1"/>
  <c r="T5" i="1"/>
  <c r="S5" i="1"/>
  <c r="R5" i="1"/>
  <c r="Q5" i="1"/>
  <c r="Q10" i="2"/>
  <c r="R10" i="2"/>
  <c r="S10" i="2"/>
  <c r="T10" i="2"/>
  <c r="Q11" i="2"/>
  <c r="R11" i="2"/>
  <c r="S11" i="2"/>
  <c r="T11" i="2"/>
  <c r="Q12" i="2"/>
  <c r="R12" i="2"/>
  <c r="S12" i="2"/>
  <c r="T12" i="2"/>
  <c r="Q13" i="2"/>
  <c r="R13" i="2"/>
  <c r="S13" i="2"/>
  <c r="T13" i="2"/>
  <c r="Q14" i="2"/>
  <c r="R14" i="2"/>
  <c r="S14" i="2"/>
  <c r="T14" i="2"/>
  <c r="Q15" i="2"/>
  <c r="R15" i="2"/>
  <c r="S15" i="2"/>
  <c r="T15" i="2"/>
  <c r="Q16" i="2"/>
  <c r="R16" i="2"/>
  <c r="S16" i="2"/>
  <c r="T16" i="2"/>
  <c r="Q17" i="2"/>
  <c r="R17" i="2"/>
  <c r="S17" i="2"/>
  <c r="T17" i="2"/>
  <c r="Q18" i="2"/>
  <c r="R18" i="2"/>
  <c r="S18" i="2"/>
  <c r="T18" i="2"/>
  <c r="Q19" i="2"/>
  <c r="R19" i="2"/>
  <c r="S19" i="2"/>
  <c r="T19" i="2"/>
  <c r="Q20" i="2"/>
  <c r="R20" i="2"/>
  <c r="S20" i="2"/>
  <c r="T20" i="2"/>
  <c r="Q21" i="2"/>
  <c r="R21" i="2"/>
  <c r="S21" i="2"/>
  <c r="T21" i="2"/>
  <c r="Q22" i="2"/>
  <c r="R22" i="2"/>
  <c r="S22" i="2"/>
  <c r="T22" i="2"/>
  <c r="Q23" i="2"/>
  <c r="R23" i="2"/>
  <c r="S23" i="2"/>
  <c r="T23" i="2"/>
  <c r="Q24" i="2"/>
  <c r="R24" i="2"/>
  <c r="S24" i="2"/>
  <c r="T24" i="2"/>
  <c r="Q25" i="2"/>
  <c r="R25" i="2"/>
  <c r="S25" i="2"/>
  <c r="T25" i="2"/>
  <c r="Q26" i="2"/>
  <c r="R26" i="2"/>
  <c r="S26" i="2"/>
  <c r="T26" i="2"/>
  <c r="Q27" i="2"/>
  <c r="R27" i="2"/>
  <c r="S27" i="2"/>
  <c r="T27" i="2"/>
  <c r="Q28" i="2"/>
  <c r="R28" i="2"/>
  <c r="S28" i="2"/>
  <c r="T28" i="2"/>
  <c r="Q29" i="2"/>
  <c r="R29" i="2"/>
  <c r="S29" i="2"/>
  <c r="T29" i="2"/>
  <c r="Q30" i="2"/>
  <c r="R30" i="2"/>
  <c r="S30" i="2"/>
  <c r="T30" i="2"/>
  <c r="Q31" i="2"/>
  <c r="R31" i="2"/>
  <c r="S31" i="2"/>
  <c r="T31" i="2"/>
  <c r="Q32" i="2"/>
  <c r="R32" i="2"/>
  <c r="S32" i="2"/>
  <c r="T32" i="2"/>
  <c r="Q33" i="2"/>
  <c r="R33" i="2"/>
  <c r="S33" i="2"/>
  <c r="T33" i="2"/>
  <c r="Q34" i="2"/>
  <c r="R34" i="2"/>
  <c r="S34" i="2"/>
  <c r="T34" i="2"/>
  <c r="Q35" i="2"/>
  <c r="R35" i="2"/>
  <c r="S35" i="2"/>
  <c r="T35" i="2"/>
  <c r="Q36" i="2"/>
  <c r="R36" i="2"/>
  <c r="S36" i="2"/>
  <c r="T36" i="2"/>
  <c r="Q37" i="2"/>
  <c r="R37" i="2"/>
  <c r="S37" i="2"/>
  <c r="T37" i="2"/>
  <c r="Q38" i="2"/>
  <c r="R38" i="2"/>
  <c r="S38" i="2"/>
  <c r="T38" i="2"/>
  <c r="Q39" i="2"/>
  <c r="R39" i="2"/>
  <c r="S39" i="2"/>
  <c r="T39" i="2"/>
  <c r="Q40" i="2"/>
  <c r="R40" i="2"/>
  <c r="S40" i="2"/>
  <c r="T40" i="2"/>
  <c r="Q41" i="2"/>
  <c r="R41" i="2"/>
  <c r="S41" i="2"/>
  <c r="T41" i="2"/>
  <c r="Q42" i="2"/>
  <c r="R42" i="2"/>
  <c r="S42" i="2"/>
  <c r="T42" i="2"/>
  <c r="Q55" i="2"/>
  <c r="R55" i="2"/>
  <c r="S55" i="2"/>
  <c r="T55" i="2"/>
  <c r="Q56" i="2"/>
  <c r="R56" i="2"/>
  <c r="S56" i="2"/>
  <c r="T56" i="2"/>
  <c r="Q57" i="2"/>
  <c r="R57" i="2"/>
  <c r="S57" i="2"/>
  <c r="T57" i="2"/>
  <c r="Q61" i="2"/>
  <c r="R61" i="2"/>
  <c r="S61" i="2"/>
  <c r="T61" i="2"/>
  <c r="Q62" i="2"/>
  <c r="R62" i="2"/>
  <c r="S62" i="2"/>
  <c r="T62" i="2"/>
  <c r="Q63" i="2"/>
  <c r="R63" i="2"/>
  <c r="S63" i="2"/>
  <c r="T63" i="2"/>
  <c r="Q10" i="3"/>
  <c r="R10" i="3"/>
  <c r="S10" i="3"/>
  <c r="T10" i="3"/>
  <c r="Q11" i="3"/>
  <c r="R11" i="3"/>
  <c r="S11" i="3"/>
  <c r="T11" i="3"/>
  <c r="Q12" i="3"/>
  <c r="R12" i="3"/>
  <c r="S12" i="3"/>
  <c r="T12" i="3"/>
  <c r="Q13" i="3"/>
  <c r="R13" i="3"/>
  <c r="S13" i="3"/>
  <c r="T13" i="3"/>
  <c r="Q14" i="3"/>
  <c r="R14" i="3"/>
  <c r="S14" i="3"/>
  <c r="T14" i="3"/>
  <c r="Q15" i="3"/>
  <c r="R15" i="3"/>
  <c r="S15" i="3"/>
  <c r="T15" i="3"/>
  <c r="Q16" i="3"/>
  <c r="R16" i="3"/>
  <c r="S16" i="3"/>
  <c r="T16" i="3"/>
  <c r="Q17" i="3"/>
  <c r="R17" i="3"/>
  <c r="S17" i="3"/>
  <c r="T17" i="3"/>
  <c r="Q18" i="3"/>
  <c r="R18" i="3"/>
  <c r="S18" i="3"/>
  <c r="T18" i="3"/>
  <c r="Q19" i="3"/>
  <c r="R19" i="3"/>
  <c r="S19" i="3"/>
  <c r="T19" i="3"/>
  <c r="Q20" i="3"/>
  <c r="R20" i="3"/>
  <c r="S20" i="3"/>
  <c r="T20" i="3"/>
  <c r="Q21" i="3"/>
  <c r="R21" i="3"/>
  <c r="S21" i="3"/>
  <c r="T21" i="3"/>
  <c r="Q22" i="3"/>
  <c r="R22" i="3"/>
  <c r="S22" i="3"/>
  <c r="T22" i="3"/>
  <c r="Q23" i="3"/>
  <c r="R23" i="3"/>
  <c r="S23" i="3"/>
  <c r="T23" i="3"/>
  <c r="Q24" i="3"/>
  <c r="R24" i="3"/>
  <c r="S24" i="3"/>
  <c r="T24" i="3"/>
  <c r="Q25" i="3"/>
  <c r="R25" i="3"/>
  <c r="S25" i="3"/>
  <c r="T25" i="3"/>
  <c r="Q26" i="3"/>
  <c r="R26" i="3"/>
  <c r="S26" i="3"/>
  <c r="T26" i="3"/>
  <c r="Q27" i="3"/>
  <c r="R27" i="3"/>
  <c r="S27" i="3"/>
  <c r="T27" i="3"/>
  <c r="Q28" i="3"/>
  <c r="R28" i="3"/>
  <c r="S28" i="3"/>
  <c r="T28" i="3"/>
  <c r="Q29" i="3"/>
  <c r="R29" i="3"/>
  <c r="S29" i="3"/>
  <c r="T29" i="3"/>
  <c r="Q30" i="3"/>
  <c r="R30" i="3"/>
  <c r="S30" i="3"/>
  <c r="T30" i="3"/>
  <c r="Q31" i="3"/>
  <c r="R31" i="3"/>
  <c r="S31" i="3"/>
  <c r="T31" i="3"/>
  <c r="Q32" i="3"/>
  <c r="R32" i="3"/>
  <c r="S32" i="3"/>
  <c r="T32" i="3"/>
  <c r="Q33" i="3"/>
  <c r="R33" i="3"/>
  <c r="S33" i="3"/>
  <c r="T33" i="3"/>
  <c r="Q34" i="3"/>
  <c r="R34" i="3"/>
  <c r="S34" i="3"/>
  <c r="T34" i="3"/>
  <c r="Q35" i="3"/>
  <c r="R35" i="3"/>
  <c r="S35" i="3"/>
  <c r="T35" i="3"/>
  <c r="Q36" i="3"/>
  <c r="R36" i="3"/>
  <c r="S36" i="3"/>
  <c r="T36" i="3"/>
  <c r="Q37" i="3"/>
  <c r="R37" i="3"/>
  <c r="S37" i="3"/>
  <c r="T37" i="3"/>
  <c r="Q38" i="3"/>
  <c r="R38" i="3"/>
  <c r="S38" i="3"/>
  <c r="T38" i="3"/>
  <c r="Q39" i="3"/>
  <c r="R39" i="3"/>
  <c r="S39" i="3"/>
  <c r="T39" i="3"/>
  <c r="Q40" i="3"/>
  <c r="R40" i="3"/>
  <c r="S40" i="3"/>
  <c r="T40" i="3"/>
  <c r="Q41" i="3"/>
  <c r="R41" i="3"/>
  <c r="S41" i="3"/>
  <c r="T41" i="3"/>
  <c r="Q42" i="3"/>
  <c r="R42" i="3"/>
  <c r="S42" i="3"/>
  <c r="T42" i="3"/>
  <c r="Q55" i="3"/>
  <c r="R55" i="3"/>
  <c r="S55" i="3"/>
  <c r="T55" i="3"/>
  <c r="Q56" i="3"/>
  <c r="R56" i="3"/>
  <c r="S56" i="3"/>
  <c r="T56" i="3"/>
  <c r="Q57" i="3"/>
  <c r="R57" i="3"/>
  <c r="S57" i="3"/>
  <c r="T57" i="3"/>
  <c r="Q61" i="3"/>
  <c r="R61" i="3"/>
  <c r="S61" i="3"/>
  <c r="T61" i="3"/>
  <c r="Q62" i="3"/>
  <c r="R62" i="3"/>
  <c r="S62" i="3"/>
  <c r="T62" i="3"/>
  <c r="Q63" i="3"/>
  <c r="R63" i="3"/>
  <c r="S63" i="3"/>
  <c r="T63" i="3"/>
  <c r="Q10" i="1"/>
  <c r="R10" i="1"/>
  <c r="S10" i="1"/>
  <c r="T10" i="1"/>
  <c r="Q11" i="1"/>
  <c r="R11" i="1"/>
  <c r="S11" i="1"/>
  <c r="T11" i="1"/>
  <c r="Q12" i="1"/>
  <c r="R12" i="1"/>
  <c r="S12" i="1"/>
  <c r="T12" i="1"/>
  <c r="Q13" i="1"/>
  <c r="R13" i="1"/>
  <c r="S13" i="1"/>
  <c r="T13" i="1"/>
  <c r="Q14" i="1"/>
  <c r="R14" i="1"/>
  <c r="S14" i="1"/>
  <c r="T14" i="1"/>
  <c r="Q15" i="1"/>
  <c r="R15" i="1"/>
  <c r="S15" i="1"/>
  <c r="T15" i="1"/>
  <c r="Q16" i="1"/>
  <c r="R16" i="1"/>
  <c r="S16" i="1"/>
  <c r="T16" i="1"/>
  <c r="Q17" i="1"/>
  <c r="R17" i="1"/>
  <c r="S17" i="1"/>
  <c r="T17" i="1"/>
  <c r="Q18" i="1"/>
  <c r="R18" i="1"/>
  <c r="S18" i="1"/>
  <c r="T18" i="1"/>
  <c r="Q19" i="1"/>
  <c r="R19" i="1"/>
  <c r="S19" i="1"/>
  <c r="T19" i="1"/>
  <c r="Q20" i="1"/>
  <c r="R20" i="1"/>
  <c r="S20" i="1"/>
  <c r="T20" i="1"/>
  <c r="Q21" i="1"/>
  <c r="R21" i="1"/>
  <c r="S21" i="1"/>
  <c r="T21" i="1"/>
  <c r="Q22" i="1"/>
  <c r="R22" i="1"/>
  <c r="S22" i="1"/>
  <c r="T22" i="1"/>
  <c r="Q23" i="1"/>
  <c r="R23" i="1"/>
  <c r="S23" i="1"/>
  <c r="T23" i="1"/>
  <c r="Q24" i="1"/>
  <c r="R24" i="1"/>
  <c r="S24" i="1"/>
  <c r="T24" i="1"/>
  <c r="Q28" i="1"/>
  <c r="R28" i="1"/>
  <c r="S28" i="1"/>
  <c r="T28" i="1"/>
  <c r="Q29" i="1"/>
  <c r="R29" i="1"/>
  <c r="S29" i="1"/>
  <c r="T29" i="1"/>
  <c r="Q30" i="1"/>
  <c r="R30" i="1"/>
  <c r="S30" i="1"/>
  <c r="T30" i="1"/>
  <c r="Q31" i="1"/>
  <c r="R31" i="1"/>
  <c r="S31" i="1"/>
  <c r="T31" i="1"/>
  <c r="Q32" i="1"/>
  <c r="R32" i="1"/>
  <c r="S32" i="1"/>
  <c r="T32" i="1"/>
  <c r="Q33" i="1"/>
  <c r="R33" i="1"/>
  <c r="S33" i="1"/>
  <c r="T33" i="1"/>
  <c r="Q34" i="1"/>
  <c r="R34" i="1"/>
  <c r="S34" i="1"/>
  <c r="T34" i="1"/>
  <c r="Q35" i="1"/>
  <c r="R35" i="1"/>
  <c r="S35" i="1"/>
  <c r="T35" i="1"/>
  <c r="Q36" i="1"/>
  <c r="R36" i="1"/>
  <c r="S36" i="1"/>
  <c r="T36" i="1"/>
  <c r="Q37" i="1"/>
  <c r="R37" i="1"/>
  <c r="S37" i="1"/>
  <c r="T37" i="1"/>
  <c r="Q38" i="1"/>
  <c r="R38" i="1"/>
  <c r="S38" i="1"/>
  <c r="T38" i="1"/>
  <c r="Q39" i="1"/>
  <c r="R39" i="1"/>
  <c r="S39" i="1"/>
  <c r="T39" i="1"/>
  <c r="Q40" i="1"/>
  <c r="R40" i="1"/>
  <c r="S40" i="1"/>
  <c r="T40" i="1"/>
  <c r="Q41" i="1"/>
  <c r="R41" i="1"/>
  <c r="S41" i="1"/>
  <c r="T41" i="1"/>
  <c r="Q42" i="1"/>
  <c r="R42" i="1"/>
  <c r="S42" i="1"/>
  <c r="T42" i="1"/>
  <c r="Q55" i="1"/>
  <c r="R55" i="1"/>
  <c r="S55" i="1"/>
  <c r="T55" i="1"/>
  <c r="Q56" i="1"/>
  <c r="R56" i="1"/>
  <c r="S56" i="1"/>
  <c r="T56" i="1"/>
  <c r="Q57" i="1"/>
  <c r="R57" i="1"/>
  <c r="S57" i="1"/>
  <c r="T57" i="1"/>
  <c r="Q61" i="1"/>
  <c r="R61" i="1"/>
  <c r="S61" i="1"/>
  <c r="T61" i="1"/>
  <c r="Q63" i="1"/>
  <c r="R63" i="1"/>
  <c r="S63" i="1"/>
  <c r="T63" i="1"/>
  <c r="D17" i="26"/>
  <c r="E17" i="26" s="1"/>
  <c r="G17" i="26" s="1"/>
  <c r="D16" i="26"/>
  <c r="E16" i="26" s="1"/>
  <c r="G16" i="26" s="1"/>
  <c r="D15" i="26"/>
  <c r="E15" i="26" s="1"/>
  <c r="G15" i="26" s="1"/>
  <c r="D13" i="26"/>
  <c r="E13" i="26" s="1"/>
  <c r="G13" i="26" s="1"/>
  <c r="D12" i="26"/>
  <c r="E12" i="26" s="1"/>
  <c r="G12" i="26" s="1"/>
  <c r="D11" i="26"/>
  <c r="E11" i="26" s="1"/>
  <c r="G11" i="26" s="1"/>
  <c r="D9" i="26"/>
  <c r="E9" i="26" s="1"/>
  <c r="G9" i="26" s="1"/>
  <c r="E8" i="26"/>
  <c r="G8" i="26" s="1"/>
  <c r="D8" i="26"/>
  <c r="D7" i="26"/>
  <c r="E7" i="26" s="1"/>
  <c r="G7" i="26" s="1"/>
  <c r="T77" i="2" l="1"/>
  <c r="T84" i="2"/>
  <c r="Q9" i="2"/>
  <c r="R9" i="2"/>
  <c r="R77" i="2" s="1"/>
  <c r="S9" i="2"/>
  <c r="T9" i="2"/>
  <c r="T78" i="2" s="1"/>
  <c r="Q9" i="3"/>
  <c r="R9" i="3"/>
  <c r="R79" i="3" s="1"/>
  <c r="S9" i="3"/>
  <c r="T9" i="3"/>
  <c r="T78" i="3" s="1"/>
  <c r="Q9" i="1"/>
  <c r="R9" i="1"/>
  <c r="R84" i="1" s="1"/>
  <c r="S9" i="1"/>
  <c r="T9" i="1"/>
  <c r="T79" i="1" s="1"/>
  <c r="F67" i="3"/>
  <c r="I67" i="3"/>
  <c r="F68" i="3"/>
  <c r="I68" i="3"/>
  <c r="F69" i="3"/>
  <c r="J69" i="3" s="1"/>
  <c r="I69" i="3"/>
  <c r="F67" i="2"/>
  <c r="I67" i="2"/>
  <c r="F68" i="2"/>
  <c r="I68" i="2"/>
  <c r="F69" i="2"/>
  <c r="I69" i="2"/>
  <c r="I69" i="1"/>
  <c r="I68" i="1"/>
  <c r="I67" i="1"/>
  <c r="F69" i="1"/>
  <c r="J69" i="1" s="1"/>
  <c r="F68" i="1"/>
  <c r="J68" i="1" s="1"/>
  <c r="F67" i="1"/>
  <c r="F58" i="2"/>
  <c r="I58" i="2"/>
  <c r="U58" i="2" s="1"/>
  <c r="F58" i="3"/>
  <c r="I58" i="3"/>
  <c r="U58" i="3" s="1"/>
  <c r="F58" i="1"/>
  <c r="I58" i="1"/>
  <c r="U58" i="1" s="1"/>
  <c r="F22" i="2"/>
  <c r="I22" i="2"/>
  <c r="U22" i="2" s="1"/>
  <c r="F23" i="2"/>
  <c r="I23" i="2"/>
  <c r="U23" i="2" s="1"/>
  <c r="F24" i="2"/>
  <c r="I24" i="2"/>
  <c r="U24" i="2" s="1"/>
  <c r="F25" i="2"/>
  <c r="I25" i="2"/>
  <c r="U25" i="2" s="1"/>
  <c r="F22" i="3"/>
  <c r="I22" i="3"/>
  <c r="U22" i="3" s="1"/>
  <c r="F23" i="3"/>
  <c r="I23" i="3"/>
  <c r="U23" i="3" s="1"/>
  <c r="F24" i="3"/>
  <c r="I24" i="3"/>
  <c r="U24" i="3" s="1"/>
  <c r="F25" i="3"/>
  <c r="I25" i="3"/>
  <c r="U25" i="3" s="1"/>
  <c r="F22" i="1"/>
  <c r="I22" i="1"/>
  <c r="U22" i="1" s="1"/>
  <c r="F23" i="1"/>
  <c r="I23" i="1"/>
  <c r="U23" i="1" s="1"/>
  <c r="F24" i="1"/>
  <c r="I24" i="1"/>
  <c r="F25" i="1"/>
  <c r="I25" i="1"/>
  <c r="U25" i="1" s="1"/>
  <c r="I5" i="2"/>
  <c r="U5" i="2" s="1"/>
  <c r="I6" i="2"/>
  <c r="U6" i="2" s="1"/>
  <c r="I7" i="2"/>
  <c r="I8" i="2"/>
  <c r="U8" i="2" s="1"/>
  <c r="I9" i="2"/>
  <c r="U9" i="2" s="1"/>
  <c r="I10" i="2"/>
  <c r="U10" i="2" s="1"/>
  <c r="I11" i="2"/>
  <c r="U11" i="2" s="1"/>
  <c r="I12" i="2"/>
  <c r="U12" i="2" s="1"/>
  <c r="I13" i="2"/>
  <c r="U13" i="2" s="1"/>
  <c r="I14" i="2"/>
  <c r="U14" i="2" s="1"/>
  <c r="I15" i="2"/>
  <c r="U15" i="2" s="1"/>
  <c r="I16" i="2"/>
  <c r="U16" i="2" s="1"/>
  <c r="I17" i="2"/>
  <c r="U17" i="2" s="1"/>
  <c r="I18" i="2"/>
  <c r="U18" i="2" s="1"/>
  <c r="I19" i="2"/>
  <c r="U19" i="2" s="1"/>
  <c r="I20" i="2"/>
  <c r="U20" i="2" s="1"/>
  <c r="I21" i="2"/>
  <c r="U21" i="2" s="1"/>
  <c r="I26" i="2"/>
  <c r="U26" i="2" s="1"/>
  <c r="I27" i="2"/>
  <c r="U27" i="2" s="1"/>
  <c r="I28" i="2"/>
  <c r="U28" i="2" s="1"/>
  <c r="I29" i="2"/>
  <c r="U29" i="2" s="1"/>
  <c r="I30" i="2"/>
  <c r="U30" i="2" s="1"/>
  <c r="I31" i="2"/>
  <c r="I32" i="2"/>
  <c r="U32" i="2" s="1"/>
  <c r="I33" i="2"/>
  <c r="U33" i="2" s="1"/>
  <c r="I34" i="2"/>
  <c r="U34" i="2" s="1"/>
  <c r="I35" i="2"/>
  <c r="U35" i="2" s="1"/>
  <c r="I36" i="2"/>
  <c r="U36" i="2" s="1"/>
  <c r="I37" i="2"/>
  <c r="U37" i="2" s="1"/>
  <c r="I38" i="2"/>
  <c r="U38" i="2" s="1"/>
  <c r="I39" i="2"/>
  <c r="U39" i="2" s="1"/>
  <c r="I40" i="2"/>
  <c r="I41" i="2"/>
  <c r="I42" i="2"/>
  <c r="I43" i="2"/>
  <c r="U43" i="2" s="1"/>
  <c r="I44" i="2"/>
  <c r="U44" i="2" s="1"/>
  <c r="I45" i="2"/>
  <c r="U45" i="2" s="1"/>
  <c r="I46" i="2"/>
  <c r="U46" i="2" s="1"/>
  <c r="I47" i="2"/>
  <c r="U47" i="2" s="1"/>
  <c r="I48" i="2"/>
  <c r="U48" i="2" s="1"/>
  <c r="I49" i="2"/>
  <c r="U49" i="2" s="1"/>
  <c r="I50" i="2"/>
  <c r="U50" i="2" s="1"/>
  <c r="I51" i="2"/>
  <c r="U51" i="2" s="1"/>
  <c r="I52" i="2"/>
  <c r="U52" i="2" s="1"/>
  <c r="I53" i="2"/>
  <c r="U53" i="2" s="1"/>
  <c r="I54" i="2"/>
  <c r="U54" i="2" s="1"/>
  <c r="I55" i="2"/>
  <c r="U55" i="2" s="1"/>
  <c r="I56" i="2"/>
  <c r="U56" i="2" s="1"/>
  <c r="I57" i="2"/>
  <c r="U57" i="2" s="1"/>
  <c r="I59" i="2"/>
  <c r="U59" i="2" s="1"/>
  <c r="I60" i="2"/>
  <c r="U60" i="2" s="1"/>
  <c r="I61" i="2"/>
  <c r="U61" i="2" s="1"/>
  <c r="I62" i="2"/>
  <c r="U62" i="2" s="1"/>
  <c r="I63" i="2"/>
  <c r="U63" i="2" s="1"/>
  <c r="I64" i="2"/>
  <c r="I65" i="2"/>
  <c r="U65" i="2" s="1"/>
  <c r="I66" i="2"/>
  <c r="U66" i="2" s="1"/>
  <c r="I5" i="3"/>
  <c r="U5" i="3" s="1"/>
  <c r="I6" i="3"/>
  <c r="I7" i="3"/>
  <c r="U7" i="3" s="1"/>
  <c r="I8" i="3"/>
  <c r="U8" i="3" s="1"/>
  <c r="I9" i="3"/>
  <c r="I10" i="3"/>
  <c r="U10" i="3" s="1"/>
  <c r="I11" i="3"/>
  <c r="U11" i="3" s="1"/>
  <c r="I12" i="3"/>
  <c r="I13" i="3"/>
  <c r="U13" i="3" s="1"/>
  <c r="I14" i="3"/>
  <c r="U14" i="3" s="1"/>
  <c r="I15" i="3"/>
  <c r="U15" i="3" s="1"/>
  <c r="I16" i="3"/>
  <c r="U16" i="3" s="1"/>
  <c r="I17" i="3"/>
  <c r="U17" i="3" s="1"/>
  <c r="I18" i="3"/>
  <c r="U18" i="3" s="1"/>
  <c r="I19" i="3"/>
  <c r="U19" i="3" s="1"/>
  <c r="I20" i="3"/>
  <c r="U20" i="3" s="1"/>
  <c r="I21" i="3"/>
  <c r="U21" i="3" s="1"/>
  <c r="I26" i="3"/>
  <c r="U26" i="3" s="1"/>
  <c r="I27" i="3"/>
  <c r="U27" i="3" s="1"/>
  <c r="I28" i="3"/>
  <c r="I29" i="3"/>
  <c r="U29" i="3" s="1"/>
  <c r="I30" i="3"/>
  <c r="U30" i="3" s="1"/>
  <c r="I31" i="3"/>
  <c r="U31" i="3" s="1"/>
  <c r="I32" i="3"/>
  <c r="U32" i="3" s="1"/>
  <c r="I33" i="3"/>
  <c r="U33" i="3" s="1"/>
  <c r="I34" i="3"/>
  <c r="U34" i="3" s="1"/>
  <c r="I35" i="3"/>
  <c r="U35" i="3" s="1"/>
  <c r="I36" i="3"/>
  <c r="U36" i="3" s="1"/>
  <c r="I37" i="3"/>
  <c r="U37" i="3" s="1"/>
  <c r="I38" i="3"/>
  <c r="U38" i="3" s="1"/>
  <c r="I39" i="3"/>
  <c r="I40" i="3"/>
  <c r="I41" i="3"/>
  <c r="I42" i="3"/>
  <c r="I43" i="3"/>
  <c r="U43" i="3" s="1"/>
  <c r="I44" i="3"/>
  <c r="U44" i="3" s="1"/>
  <c r="I45" i="3"/>
  <c r="U45" i="3" s="1"/>
  <c r="I46" i="3"/>
  <c r="U46" i="3" s="1"/>
  <c r="I47" i="3"/>
  <c r="U47" i="3" s="1"/>
  <c r="I48" i="3"/>
  <c r="U48" i="3" s="1"/>
  <c r="I49" i="3"/>
  <c r="U49" i="3" s="1"/>
  <c r="I50" i="3"/>
  <c r="I51" i="3"/>
  <c r="U51" i="3" s="1"/>
  <c r="I52" i="3"/>
  <c r="U52" i="3" s="1"/>
  <c r="I53" i="3"/>
  <c r="U53" i="3" s="1"/>
  <c r="I54" i="3"/>
  <c r="U54" i="3" s="1"/>
  <c r="I55" i="3"/>
  <c r="U55" i="3" s="1"/>
  <c r="I56" i="3"/>
  <c r="U56" i="3" s="1"/>
  <c r="I57" i="3"/>
  <c r="U57" i="3" s="1"/>
  <c r="I59" i="3"/>
  <c r="U59" i="3" s="1"/>
  <c r="I60" i="3"/>
  <c r="U60" i="3" s="1"/>
  <c r="I61" i="3"/>
  <c r="U61" i="3" s="1"/>
  <c r="I62" i="3"/>
  <c r="U62" i="3" s="1"/>
  <c r="I63" i="3"/>
  <c r="U63" i="3" s="1"/>
  <c r="I64" i="3"/>
  <c r="U64" i="3" s="1"/>
  <c r="I65" i="3"/>
  <c r="U65" i="3" s="1"/>
  <c r="I66" i="3"/>
  <c r="U66" i="3" s="1"/>
  <c r="I5" i="1"/>
  <c r="U5" i="1" s="1"/>
  <c r="I6" i="1"/>
  <c r="U6" i="1" s="1"/>
  <c r="I7" i="1"/>
  <c r="U7" i="1" s="1"/>
  <c r="I8" i="1"/>
  <c r="U8" i="1" s="1"/>
  <c r="I9" i="1"/>
  <c r="U9" i="1"/>
  <c r="I10" i="1"/>
  <c r="U10" i="1" s="1"/>
  <c r="I11" i="1"/>
  <c r="U11" i="1" s="1"/>
  <c r="I12" i="1"/>
  <c r="I13" i="1"/>
  <c r="I14" i="1"/>
  <c r="U14" i="1" s="1"/>
  <c r="I15" i="1"/>
  <c r="U15" i="1" s="1"/>
  <c r="I16" i="1"/>
  <c r="U16" i="1" s="1"/>
  <c r="I17" i="1"/>
  <c r="U17" i="1" s="1"/>
  <c r="I18" i="1"/>
  <c r="U18" i="1" s="1"/>
  <c r="I19" i="1"/>
  <c r="U19" i="1" s="1"/>
  <c r="I20" i="1"/>
  <c r="U20" i="1" s="1"/>
  <c r="I21" i="1"/>
  <c r="U21" i="1" s="1"/>
  <c r="I26" i="1"/>
  <c r="U26" i="1" s="1"/>
  <c r="I27" i="1"/>
  <c r="U27" i="1" s="1"/>
  <c r="I28" i="1"/>
  <c r="U28" i="1" s="1"/>
  <c r="I29" i="1"/>
  <c r="U29" i="1" s="1"/>
  <c r="I30" i="1"/>
  <c r="U30" i="1" s="1"/>
  <c r="I31" i="1"/>
  <c r="U31" i="1" s="1"/>
  <c r="I32" i="1"/>
  <c r="U32" i="1" s="1"/>
  <c r="I33" i="1"/>
  <c r="U33" i="1" s="1"/>
  <c r="I34" i="1"/>
  <c r="I35" i="1"/>
  <c r="U35" i="1" s="1"/>
  <c r="I36" i="1"/>
  <c r="U36" i="1" s="1"/>
  <c r="I37" i="1"/>
  <c r="U37" i="1" s="1"/>
  <c r="I38" i="1"/>
  <c r="U38" i="1" s="1"/>
  <c r="I39" i="1"/>
  <c r="U39" i="1" s="1"/>
  <c r="I40" i="1"/>
  <c r="I41" i="1"/>
  <c r="I42" i="1"/>
  <c r="I43" i="1"/>
  <c r="U43" i="1" s="1"/>
  <c r="I44" i="1"/>
  <c r="U44" i="1" s="1"/>
  <c r="I45" i="1"/>
  <c r="U45" i="1" s="1"/>
  <c r="I46" i="1"/>
  <c r="I47" i="1"/>
  <c r="U47" i="1" s="1"/>
  <c r="I48" i="1"/>
  <c r="U48" i="1" s="1"/>
  <c r="I49" i="1"/>
  <c r="U49" i="1" s="1"/>
  <c r="I50" i="1"/>
  <c r="U50" i="1" s="1"/>
  <c r="I51" i="1"/>
  <c r="U51" i="1" s="1"/>
  <c r="I52" i="1"/>
  <c r="U52" i="1" s="1"/>
  <c r="I53" i="1"/>
  <c r="I54" i="1"/>
  <c r="I55" i="1"/>
  <c r="U55" i="1" s="1"/>
  <c r="I56" i="1"/>
  <c r="U56" i="1" s="1"/>
  <c r="I57" i="1"/>
  <c r="I59" i="1"/>
  <c r="U59" i="1" s="1"/>
  <c r="I60" i="1"/>
  <c r="U60" i="1" s="1"/>
  <c r="I61" i="1"/>
  <c r="U61" i="1" s="1"/>
  <c r="I62" i="1"/>
  <c r="I63" i="1"/>
  <c r="U63" i="1" s="1"/>
  <c r="I64" i="1"/>
  <c r="I65" i="1"/>
  <c r="U65" i="1" s="1"/>
  <c r="I66" i="1"/>
  <c r="U66" i="1" s="1"/>
  <c r="I4" i="3"/>
  <c r="U4" i="3" s="1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J17" i="3" s="1"/>
  <c r="V17" i="3" s="1"/>
  <c r="F18" i="3"/>
  <c r="F19" i="3"/>
  <c r="F20" i="3"/>
  <c r="F21" i="3"/>
  <c r="F26" i="3"/>
  <c r="F27" i="3"/>
  <c r="F28" i="3"/>
  <c r="F29" i="3"/>
  <c r="J29" i="3" s="1"/>
  <c r="V29" i="3" s="1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J54" i="3"/>
  <c r="V54" i="3" s="1"/>
  <c r="F55" i="3"/>
  <c r="F56" i="3"/>
  <c r="F57" i="3"/>
  <c r="F59" i="3"/>
  <c r="J59" i="3" s="1"/>
  <c r="V59" i="3" s="1"/>
  <c r="F60" i="3"/>
  <c r="F61" i="3"/>
  <c r="F62" i="3"/>
  <c r="J62" i="3"/>
  <c r="V62" i="3" s="1"/>
  <c r="F63" i="3"/>
  <c r="J63" i="3" s="1"/>
  <c r="V63" i="3" s="1"/>
  <c r="F64" i="3"/>
  <c r="J64" i="3" s="1"/>
  <c r="V64" i="3" s="1"/>
  <c r="F65" i="3"/>
  <c r="J65" i="3" s="1"/>
  <c r="V65" i="3" s="1"/>
  <c r="F66" i="3"/>
  <c r="I4" i="2"/>
  <c r="U4" i="2" s="1"/>
  <c r="F4" i="2"/>
  <c r="F5" i="2"/>
  <c r="F6" i="2"/>
  <c r="F7" i="2"/>
  <c r="F8" i="2"/>
  <c r="F9" i="2"/>
  <c r="F10" i="2"/>
  <c r="F11" i="2"/>
  <c r="F12" i="2"/>
  <c r="F13" i="2"/>
  <c r="F14" i="2"/>
  <c r="F15" i="2"/>
  <c r="J15" i="2" s="1"/>
  <c r="V15" i="2" s="1"/>
  <c r="F16" i="2"/>
  <c r="J16" i="2" s="1"/>
  <c r="V16" i="2" s="1"/>
  <c r="F17" i="2"/>
  <c r="J17" i="2" s="1"/>
  <c r="V17" i="2" s="1"/>
  <c r="F18" i="2"/>
  <c r="F19" i="2"/>
  <c r="F20" i="2"/>
  <c r="F21" i="2"/>
  <c r="F26" i="2"/>
  <c r="J26" i="2" s="1"/>
  <c r="V26" i="2" s="1"/>
  <c r="F27" i="2"/>
  <c r="F28" i="2"/>
  <c r="J28" i="2" s="1"/>
  <c r="V28" i="2" s="1"/>
  <c r="F29" i="2"/>
  <c r="J29" i="2" s="1"/>
  <c r="V29" i="2" s="1"/>
  <c r="F30" i="2"/>
  <c r="F31" i="2"/>
  <c r="F32" i="2"/>
  <c r="F33" i="2"/>
  <c r="F34" i="2"/>
  <c r="F35" i="2"/>
  <c r="F36" i="2"/>
  <c r="J36" i="2" s="1"/>
  <c r="V36" i="2" s="1"/>
  <c r="F37" i="2"/>
  <c r="J37" i="2" s="1"/>
  <c r="V37" i="2" s="1"/>
  <c r="F38" i="2"/>
  <c r="F39" i="2"/>
  <c r="F40" i="2"/>
  <c r="F41" i="2"/>
  <c r="F42" i="2"/>
  <c r="J42" i="2" s="1"/>
  <c r="F43" i="2"/>
  <c r="F44" i="2"/>
  <c r="J44" i="2" s="1"/>
  <c r="V44" i="2" s="1"/>
  <c r="F45" i="2"/>
  <c r="F46" i="2"/>
  <c r="F47" i="2"/>
  <c r="F48" i="2"/>
  <c r="F49" i="2"/>
  <c r="F50" i="2"/>
  <c r="F51" i="2"/>
  <c r="F52" i="2"/>
  <c r="J52" i="2" s="1"/>
  <c r="V52" i="2" s="1"/>
  <c r="F53" i="2"/>
  <c r="J53" i="2" s="1"/>
  <c r="V53" i="2" s="1"/>
  <c r="F54" i="2"/>
  <c r="J54" i="2"/>
  <c r="V54" i="2" s="1"/>
  <c r="F55" i="2"/>
  <c r="F56" i="2"/>
  <c r="F57" i="2"/>
  <c r="F59" i="2"/>
  <c r="F60" i="2"/>
  <c r="F61" i="2"/>
  <c r="F62" i="2"/>
  <c r="J62" i="2" s="1"/>
  <c r="V62" i="2" s="1"/>
  <c r="F63" i="2"/>
  <c r="F64" i="2"/>
  <c r="F65" i="2"/>
  <c r="F66" i="2"/>
  <c r="I4" i="1"/>
  <c r="U4" i="1" s="1"/>
  <c r="F4" i="1"/>
  <c r="F5" i="1"/>
  <c r="F6" i="1"/>
  <c r="F7" i="1"/>
  <c r="F8" i="1"/>
  <c r="F9" i="1"/>
  <c r="J9" i="1" s="1"/>
  <c r="V9" i="1" s="1"/>
  <c r="F10" i="1"/>
  <c r="F11" i="1"/>
  <c r="F12" i="1"/>
  <c r="F13" i="1"/>
  <c r="F14" i="1"/>
  <c r="F15" i="1"/>
  <c r="F16" i="1"/>
  <c r="F17" i="1"/>
  <c r="F18" i="1"/>
  <c r="F19" i="1"/>
  <c r="F20" i="1"/>
  <c r="F21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J45" i="1"/>
  <c r="V45" i="1" s="1"/>
  <c r="F46" i="1"/>
  <c r="F47" i="1"/>
  <c r="F48" i="1"/>
  <c r="F49" i="1"/>
  <c r="F50" i="1"/>
  <c r="J50" i="1" s="1"/>
  <c r="V50" i="1" s="1"/>
  <c r="F51" i="1"/>
  <c r="J51" i="1" s="1"/>
  <c r="V51" i="1" s="1"/>
  <c r="F52" i="1"/>
  <c r="J52" i="1" s="1"/>
  <c r="V52" i="1" s="1"/>
  <c r="F53" i="1"/>
  <c r="F54" i="1"/>
  <c r="F55" i="1"/>
  <c r="F56" i="1"/>
  <c r="F57" i="1"/>
  <c r="F59" i="1"/>
  <c r="F60" i="1"/>
  <c r="J60" i="1" s="1"/>
  <c r="V60" i="1" s="1"/>
  <c r="F61" i="1"/>
  <c r="F62" i="1"/>
  <c r="J62" i="1" s="1"/>
  <c r="F63" i="1"/>
  <c r="F64" i="1"/>
  <c r="F65" i="1"/>
  <c r="F66" i="1"/>
  <c r="J66" i="1" s="1"/>
  <c r="V66" i="1" s="1"/>
  <c r="E28" i="8"/>
  <c r="F28" i="8"/>
  <c r="G28" i="8"/>
  <c r="H28" i="8"/>
  <c r="E29" i="8"/>
  <c r="F29" i="8"/>
  <c r="G29" i="8"/>
  <c r="H29" i="8"/>
  <c r="D29" i="8"/>
  <c r="D28" i="8"/>
  <c r="H27" i="8"/>
  <c r="V8" i="8" s="1"/>
  <c r="G27" i="8"/>
  <c r="S20" i="8" s="1"/>
  <c r="F27" i="8"/>
  <c r="P21" i="8" s="1"/>
  <c r="E27" i="8"/>
  <c r="M4" i="8" s="1"/>
  <c r="D27" i="8"/>
  <c r="J18" i="8" s="1"/>
  <c r="J42" i="1"/>
  <c r="J30" i="2"/>
  <c r="V30" i="2" s="1"/>
  <c r="J61" i="2"/>
  <c r="V61" i="2" s="1"/>
  <c r="J27" i="1"/>
  <c r="V27" i="1" s="1"/>
  <c r="J38" i="2"/>
  <c r="V38" i="2" s="1"/>
  <c r="T84" i="3" l="1"/>
  <c r="R78" i="2"/>
  <c r="R79" i="2"/>
  <c r="R84" i="2"/>
  <c r="J28" i="3"/>
  <c r="V28" i="3" s="1"/>
  <c r="U28" i="3"/>
  <c r="J52" i="3"/>
  <c r="V52" i="3" s="1"/>
  <c r="T77" i="3"/>
  <c r="J50" i="3"/>
  <c r="V50" i="3" s="1"/>
  <c r="U50" i="3"/>
  <c r="T83" i="3"/>
  <c r="J12" i="3"/>
  <c r="V12" i="3" s="1"/>
  <c r="U12" i="3"/>
  <c r="R77" i="3"/>
  <c r="Z36" i="3" s="1"/>
  <c r="J44" i="3"/>
  <c r="V44" i="3" s="1"/>
  <c r="J6" i="3"/>
  <c r="V6" i="3" s="1"/>
  <c r="U6" i="3"/>
  <c r="J27" i="3"/>
  <c r="V27" i="3" s="1"/>
  <c r="J49" i="3"/>
  <c r="V49" i="3" s="1"/>
  <c r="J43" i="3"/>
  <c r="V43" i="3" s="1"/>
  <c r="J15" i="3"/>
  <c r="V15" i="3" s="1"/>
  <c r="J41" i="3"/>
  <c r="R84" i="3"/>
  <c r="J33" i="3"/>
  <c r="V33" i="3" s="1"/>
  <c r="R83" i="3"/>
  <c r="J39" i="3"/>
  <c r="V39" i="3" s="1"/>
  <c r="U39" i="3"/>
  <c r="J5" i="3"/>
  <c r="V5" i="3" s="1"/>
  <c r="T79" i="3"/>
  <c r="T80" i="3" s="1"/>
  <c r="R78" i="3"/>
  <c r="J61" i="3"/>
  <c r="V61" i="3" s="1"/>
  <c r="J38" i="3"/>
  <c r="V38" i="3" s="1"/>
  <c r="J30" i="3"/>
  <c r="V30" i="3" s="1"/>
  <c r="J19" i="3"/>
  <c r="V19" i="3" s="1"/>
  <c r="J11" i="3"/>
  <c r="V11" i="3" s="1"/>
  <c r="J4" i="3"/>
  <c r="V4" i="3" s="1"/>
  <c r="Z71" i="2"/>
  <c r="Y71" i="2"/>
  <c r="X71" i="2"/>
  <c r="Z70" i="2"/>
  <c r="Z72" i="2"/>
  <c r="Y72" i="2"/>
  <c r="Y70" i="2"/>
  <c r="X72" i="2"/>
  <c r="X70" i="2"/>
  <c r="J31" i="2"/>
  <c r="V31" i="2" s="1"/>
  <c r="U31" i="2"/>
  <c r="T83" i="2"/>
  <c r="J49" i="2"/>
  <c r="V49" i="2" s="1"/>
  <c r="J65" i="2"/>
  <c r="V65" i="2" s="1"/>
  <c r="J47" i="2"/>
  <c r="V47" i="2" s="1"/>
  <c r="J40" i="2"/>
  <c r="J20" i="2"/>
  <c r="V20" i="2" s="1"/>
  <c r="R83" i="2"/>
  <c r="AC72" i="2"/>
  <c r="AD72" i="2"/>
  <c r="AC70" i="2"/>
  <c r="AC71" i="2"/>
  <c r="AE72" i="2"/>
  <c r="AD70" i="2"/>
  <c r="AD71" i="2"/>
  <c r="AE70" i="2"/>
  <c r="AE71" i="2"/>
  <c r="J66" i="2"/>
  <c r="V66" i="2" s="1"/>
  <c r="J33" i="2"/>
  <c r="V33" i="2" s="1"/>
  <c r="J11" i="2"/>
  <c r="V11" i="2" s="1"/>
  <c r="J63" i="2"/>
  <c r="V63" i="2" s="1"/>
  <c r="T79" i="2"/>
  <c r="T80" i="2" s="1"/>
  <c r="J64" i="2"/>
  <c r="V64" i="2" s="1"/>
  <c r="U64" i="2"/>
  <c r="J9" i="2"/>
  <c r="V9" i="2" s="1"/>
  <c r="J7" i="2"/>
  <c r="V7" i="2" s="1"/>
  <c r="U7" i="2"/>
  <c r="J23" i="2"/>
  <c r="V23" i="2" s="1"/>
  <c r="J35" i="1"/>
  <c r="V35" i="1" s="1"/>
  <c r="J38" i="1"/>
  <c r="V38" i="1" s="1"/>
  <c r="J10" i="1"/>
  <c r="V10" i="1" s="1"/>
  <c r="J33" i="1"/>
  <c r="V33" i="1" s="1"/>
  <c r="J6" i="1"/>
  <c r="V6" i="1" s="1"/>
  <c r="R77" i="1"/>
  <c r="Y70" i="1" s="1"/>
  <c r="R78" i="1"/>
  <c r="J67" i="1"/>
  <c r="R79" i="1"/>
  <c r="J29" i="1"/>
  <c r="V29" i="1" s="1"/>
  <c r="J28" i="1"/>
  <c r="V28" i="1" s="1"/>
  <c r="J43" i="1"/>
  <c r="V43" i="1" s="1"/>
  <c r="J24" i="1"/>
  <c r="V24" i="1" s="1"/>
  <c r="U24" i="1"/>
  <c r="T84" i="1"/>
  <c r="J57" i="1"/>
  <c r="V57" i="1" s="1"/>
  <c r="U57" i="1"/>
  <c r="J41" i="1"/>
  <c r="J13" i="1"/>
  <c r="V13" i="1" s="1"/>
  <c r="U13" i="1"/>
  <c r="T78" i="1"/>
  <c r="T80" i="1" s="1"/>
  <c r="J12" i="1"/>
  <c r="V12" i="1" s="1"/>
  <c r="U12" i="1"/>
  <c r="J25" i="1"/>
  <c r="V25" i="1" s="1"/>
  <c r="J34" i="1"/>
  <c r="V34" i="1" s="1"/>
  <c r="U34" i="1"/>
  <c r="J40" i="1"/>
  <c r="T83" i="1"/>
  <c r="J64" i="1"/>
  <c r="V64" i="1" s="1"/>
  <c r="U64" i="1"/>
  <c r="R83" i="1"/>
  <c r="T77" i="1"/>
  <c r="J19" i="1"/>
  <c r="V19" i="1" s="1"/>
  <c r="J11" i="1"/>
  <c r="V11" i="1" s="1"/>
  <c r="J4" i="1"/>
  <c r="V4" i="1" s="1"/>
  <c r="J54" i="1"/>
  <c r="V54" i="1" s="1"/>
  <c r="U54" i="1"/>
  <c r="J46" i="1"/>
  <c r="V46" i="1" s="1"/>
  <c r="U46" i="1"/>
  <c r="J22" i="1"/>
  <c r="V22" i="1" s="1"/>
  <c r="J66" i="3"/>
  <c r="V66" i="3" s="1"/>
  <c r="J36" i="3"/>
  <c r="V36" i="3" s="1"/>
  <c r="J47" i="1"/>
  <c r="V47" i="1" s="1"/>
  <c r="J59" i="1"/>
  <c r="V59" i="1" s="1"/>
  <c r="J56" i="2"/>
  <c r="V56" i="2" s="1"/>
  <c r="J24" i="3"/>
  <c r="V24" i="3" s="1"/>
  <c r="J68" i="2"/>
  <c r="J67" i="3"/>
  <c r="J18" i="1"/>
  <c r="V18" i="1" s="1"/>
  <c r="J18" i="3"/>
  <c r="V18" i="3" s="1"/>
  <c r="J15" i="1"/>
  <c r="V15" i="1" s="1"/>
  <c r="J13" i="2"/>
  <c r="V13" i="2" s="1"/>
  <c r="J44" i="1"/>
  <c r="V44" i="1" s="1"/>
  <c r="J56" i="3"/>
  <c r="V56" i="3" s="1"/>
  <c r="J23" i="1"/>
  <c r="V23" i="1" s="1"/>
  <c r="J37" i="1"/>
  <c r="V37" i="1" s="1"/>
  <c r="J34" i="2"/>
  <c r="V34" i="2" s="1"/>
  <c r="J20" i="3"/>
  <c r="V20" i="3" s="1"/>
  <c r="J14" i="1"/>
  <c r="V14" i="1" s="1"/>
  <c r="J21" i="1"/>
  <c r="V21" i="1" s="1"/>
  <c r="J26" i="3"/>
  <c r="V26" i="3" s="1"/>
  <c r="J14" i="3"/>
  <c r="V14" i="3" s="1"/>
  <c r="J48" i="1"/>
  <c r="V48" i="1" s="1"/>
  <c r="J36" i="1"/>
  <c r="V36" i="1" s="1"/>
  <c r="J58" i="2"/>
  <c r="V58" i="2" s="1"/>
  <c r="J56" i="1"/>
  <c r="V56" i="1" s="1"/>
  <c r="J34" i="3"/>
  <c r="V34" i="3" s="1"/>
  <c r="J53" i="1"/>
  <c r="J5" i="2"/>
  <c r="V5" i="2" s="1"/>
  <c r="J47" i="3"/>
  <c r="V47" i="3" s="1"/>
  <c r="J53" i="3"/>
  <c r="V53" i="3" s="1"/>
  <c r="J63" i="1"/>
  <c r="V63" i="1" s="1"/>
  <c r="J39" i="1"/>
  <c r="V39" i="1" s="1"/>
  <c r="J20" i="1"/>
  <c r="V20" i="1" s="1"/>
  <c r="J5" i="1"/>
  <c r="V5" i="1" s="1"/>
  <c r="J46" i="3"/>
  <c r="V46" i="3" s="1"/>
  <c r="J7" i="3"/>
  <c r="V7" i="3" s="1"/>
  <c r="J58" i="3"/>
  <c r="V58" i="3" s="1"/>
  <c r="J11" i="8"/>
  <c r="D30" i="8"/>
  <c r="K15" i="8" s="1"/>
  <c r="H30" i="8"/>
  <c r="W14" i="8" s="1"/>
  <c r="F30" i="8"/>
  <c r="Q17" i="8" s="1"/>
  <c r="E30" i="8"/>
  <c r="O23" i="8" s="1"/>
  <c r="F16" i="4"/>
  <c r="F18" i="4"/>
  <c r="V9" i="8"/>
  <c r="V15" i="8"/>
  <c r="S23" i="8"/>
  <c r="S22" i="8"/>
  <c r="P17" i="8"/>
  <c r="V7" i="8"/>
  <c r="J24" i="8"/>
  <c r="J15" i="8"/>
  <c r="V13" i="8"/>
  <c r="V23" i="8"/>
  <c r="V11" i="8"/>
  <c r="J13" i="8"/>
  <c r="V6" i="8"/>
  <c r="V4" i="8"/>
  <c r="G30" i="8"/>
  <c r="T4" i="8" s="1"/>
  <c r="M19" i="8"/>
  <c r="M13" i="8"/>
  <c r="M17" i="8"/>
  <c r="M8" i="8"/>
  <c r="M10" i="8"/>
  <c r="J17" i="8"/>
  <c r="J6" i="8"/>
  <c r="V18" i="8"/>
  <c r="V14" i="8"/>
  <c r="S8" i="8"/>
  <c r="S6" i="8"/>
  <c r="S11" i="8"/>
  <c r="M6" i="8"/>
  <c r="M22" i="8"/>
  <c r="M16" i="8"/>
  <c r="M5" i="8"/>
  <c r="M20" i="8"/>
  <c r="M11" i="8"/>
  <c r="M14" i="8"/>
  <c r="M21" i="8"/>
  <c r="M18" i="8"/>
  <c r="M9" i="8"/>
  <c r="M7" i="8"/>
  <c r="J22" i="8"/>
  <c r="V5" i="8"/>
  <c r="V17" i="8"/>
  <c r="V20" i="8"/>
  <c r="V22" i="8"/>
  <c r="V19" i="8"/>
  <c r="V21" i="8"/>
  <c r="V24" i="8"/>
  <c r="V16" i="8"/>
  <c r="V12" i="8"/>
  <c r="V10" i="8"/>
  <c r="S19" i="8"/>
  <c r="S5" i="8"/>
  <c r="S12" i="8"/>
  <c r="S14" i="8"/>
  <c r="S4" i="8"/>
  <c r="S9" i="8"/>
  <c r="S16" i="8"/>
  <c r="S7" i="8"/>
  <c r="S18" i="8"/>
  <c r="S15" i="8"/>
  <c r="S17" i="8"/>
  <c r="S24" i="8"/>
  <c r="S10" i="8"/>
  <c r="S21" i="8"/>
  <c r="S13" i="8"/>
  <c r="P10" i="8"/>
  <c r="P12" i="8"/>
  <c r="P15" i="8"/>
  <c r="P14" i="8"/>
  <c r="P8" i="8"/>
  <c r="P11" i="8"/>
  <c r="P24" i="8"/>
  <c r="P4" i="8"/>
  <c r="P7" i="8"/>
  <c r="P18" i="8"/>
  <c r="P9" i="8"/>
  <c r="P20" i="8"/>
  <c r="P6" i="8"/>
  <c r="P22" i="8"/>
  <c r="P5" i="8"/>
  <c r="P23" i="8"/>
  <c r="P13" i="8"/>
  <c r="P19" i="8"/>
  <c r="P16" i="8"/>
  <c r="M23" i="8"/>
  <c r="M24" i="8"/>
  <c r="M12" i="8"/>
  <c r="M15" i="8"/>
  <c r="J16" i="8"/>
  <c r="J23" i="8"/>
  <c r="J21" i="8"/>
  <c r="J9" i="8"/>
  <c r="J14" i="8"/>
  <c r="J12" i="8"/>
  <c r="J10" i="8"/>
  <c r="J20" i="8"/>
  <c r="J4" i="8"/>
  <c r="J19" i="8"/>
  <c r="J8" i="8"/>
  <c r="J5" i="8"/>
  <c r="J7" i="8"/>
  <c r="K17" i="4"/>
  <c r="G20" i="4"/>
  <c r="G16" i="4"/>
  <c r="C18" i="4"/>
  <c r="C9" i="4"/>
  <c r="C14" i="4"/>
  <c r="J9" i="4"/>
  <c r="J8" i="4"/>
  <c r="J35" i="3"/>
  <c r="V35" i="3" s="1"/>
  <c r="K13" i="4"/>
  <c r="J16" i="4"/>
  <c r="K15" i="4"/>
  <c r="J31" i="3"/>
  <c r="V31" i="3" s="1"/>
  <c r="J32" i="3"/>
  <c r="V32" i="3" s="1"/>
  <c r="J13" i="3"/>
  <c r="V13" i="3" s="1"/>
  <c r="J48" i="3"/>
  <c r="V48" i="3" s="1"/>
  <c r="J42" i="3"/>
  <c r="J8" i="3"/>
  <c r="V8" i="3" s="1"/>
  <c r="J15" i="4"/>
  <c r="J11" i="4"/>
  <c r="J20" i="4"/>
  <c r="J13" i="4"/>
  <c r="J14" i="4"/>
  <c r="J10" i="4"/>
  <c r="K9" i="4"/>
  <c r="K10" i="4"/>
  <c r="K20" i="4"/>
  <c r="K18" i="4"/>
  <c r="K8" i="4"/>
  <c r="K14" i="4"/>
  <c r="J37" i="3"/>
  <c r="V37" i="3" s="1"/>
  <c r="J18" i="4"/>
  <c r="K16" i="4"/>
  <c r="J57" i="3"/>
  <c r="V57" i="3" s="1"/>
  <c r="J51" i="3"/>
  <c r="V51" i="3" s="1"/>
  <c r="J17" i="4"/>
  <c r="K11" i="4"/>
  <c r="J68" i="3"/>
  <c r="J21" i="3"/>
  <c r="V21" i="3" s="1"/>
  <c r="U9" i="3"/>
  <c r="J9" i="3"/>
  <c r="V9" i="3" s="1"/>
  <c r="J40" i="3"/>
  <c r="J60" i="3"/>
  <c r="V60" i="3" s="1"/>
  <c r="J45" i="3"/>
  <c r="V45" i="3" s="1"/>
  <c r="J23" i="3"/>
  <c r="V23" i="3" s="1"/>
  <c r="J25" i="3"/>
  <c r="V25" i="3" s="1"/>
  <c r="J22" i="3"/>
  <c r="V22" i="3" s="1"/>
  <c r="J55" i="3"/>
  <c r="V55" i="3" s="1"/>
  <c r="J16" i="3"/>
  <c r="V16" i="3" s="1"/>
  <c r="J10" i="3"/>
  <c r="V10" i="3" s="1"/>
  <c r="F15" i="4"/>
  <c r="F13" i="4"/>
  <c r="F8" i="4"/>
  <c r="F17" i="4"/>
  <c r="F20" i="4"/>
  <c r="F11" i="4"/>
  <c r="F9" i="4"/>
  <c r="F10" i="4"/>
  <c r="F14" i="4"/>
  <c r="G14" i="4"/>
  <c r="G11" i="4"/>
  <c r="G10" i="4"/>
  <c r="G18" i="4"/>
  <c r="G13" i="4"/>
  <c r="J10" i="2"/>
  <c r="V10" i="2" s="1"/>
  <c r="J60" i="2"/>
  <c r="V60" i="2" s="1"/>
  <c r="J46" i="2"/>
  <c r="V46" i="2" s="1"/>
  <c r="J59" i="2"/>
  <c r="V59" i="2" s="1"/>
  <c r="J45" i="2"/>
  <c r="V45" i="2" s="1"/>
  <c r="J57" i="2"/>
  <c r="V57" i="2" s="1"/>
  <c r="J51" i="2"/>
  <c r="V51" i="2" s="1"/>
  <c r="J35" i="2"/>
  <c r="V35" i="2" s="1"/>
  <c r="J67" i="2"/>
  <c r="J50" i="2"/>
  <c r="V50" i="2" s="1"/>
  <c r="J24" i="2"/>
  <c r="V24" i="2" s="1"/>
  <c r="J48" i="2"/>
  <c r="V48" i="2" s="1"/>
  <c r="J6" i="2"/>
  <c r="V6" i="2" s="1"/>
  <c r="J41" i="2"/>
  <c r="J21" i="2"/>
  <c r="V21" i="2" s="1"/>
  <c r="G15" i="4"/>
  <c r="G9" i="4"/>
  <c r="G8" i="4"/>
  <c r="G17" i="4"/>
  <c r="J19" i="2"/>
  <c r="V19" i="2" s="1"/>
  <c r="J14" i="2"/>
  <c r="V14" i="2" s="1"/>
  <c r="J69" i="2"/>
  <c r="J55" i="2"/>
  <c r="V55" i="2" s="1"/>
  <c r="J18" i="2"/>
  <c r="V18" i="2" s="1"/>
  <c r="J4" i="2"/>
  <c r="V4" i="2" s="1"/>
  <c r="J43" i="2"/>
  <c r="V43" i="2" s="1"/>
  <c r="J27" i="2"/>
  <c r="V27" i="2" s="1"/>
  <c r="J8" i="2"/>
  <c r="V8" i="2" s="1"/>
  <c r="J25" i="2"/>
  <c r="V25" i="2" s="1"/>
  <c r="J22" i="2"/>
  <c r="V22" i="2" s="1"/>
  <c r="J32" i="2"/>
  <c r="V32" i="2" s="1"/>
  <c r="J39" i="2"/>
  <c r="V39" i="2" s="1"/>
  <c r="J12" i="2"/>
  <c r="V12" i="2" s="1"/>
  <c r="J65" i="1"/>
  <c r="V65" i="1" s="1"/>
  <c r="B9" i="4"/>
  <c r="B11" i="4"/>
  <c r="B20" i="4"/>
  <c r="B16" i="4"/>
  <c r="B14" i="4"/>
  <c r="B17" i="4"/>
  <c r="B8" i="4"/>
  <c r="B15" i="4"/>
  <c r="B13" i="4"/>
  <c r="B10" i="4"/>
  <c r="B18" i="4"/>
  <c r="J8" i="1"/>
  <c r="V8" i="1" s="1"/>
  <c r="J30" i="1"/>
  <c r="V30" i="1" s="1"/>
  <c r="J7" i="1"/>
  <c r="V7" i="1" s="1"/>
  <c r="C8" i="4"/>
  <c r="C13" i="4"/>
  <c r="C10" i="4"/>
  <c r="C17" i="4"/>
  <c r="C20" i="4"/>
  <c r="C15" i="4"/>
  <c r="C11" i="4"/>
  <c r="J58" i="1"/>
  <c r="V58" i="1" s="1"/>
  <c r="J49" i="1"/>
  <c r="V49" i="1" s="1"/>
  <c r="C16" i="4"/>
  <c r="J32" i="1"/>
  <c r="V32" i="1" s="1"/>
  <c r="J26" i="1"/>
  <c r="V26" i="1" s="1"/>
  <c r="J31" i="1"/>
  <c r="V31" i="1" s="1"/>
  <c r="J55" i="1"/>
  <c r="V55" i="1" s="1"/>
  <c r="J17" i="1"/>
  <c r="V17" i="1" s="1"/>
  <c r="J16" i="1"/>
  <c r="V16" i="1" s="1"/>
  <c r="J61" i="1"/>
  <c r="V61" i="1" s="1"/>
  <c r="U83" i="3" l="1"/>
  <c r="U84" i="3"/>
  <c r="U84" i="2"/>
  <c r="U79" i="2"/>
  <c r="U78" i="2"/>
  <c r="U83" i="2"/>
  <c r="U79" i="3"/>
  <c r="U78" i="3"/>
  <c r="D11" i="4"/>
  <c r="X72" i="1"/>
  <c r="V79" i="3"/>
  <c r="V83" i="3"/>
  <c r="V77" i="3"/>
  <c r="AO34" i="3" s="1"/>
  <c r="V84" i="3"/>
  <c r="V78" i="3"/>
  <c r="U77" i="3"/>
  <c r="AI28" i="3" s="1"/>
  <c r="AC72" i="3"/>
  <c r="AE71" i="3"/>
  <c r="AD71" i="3"/>
  <c r="AD72" i="3"/>
  <c r="AF70" i="3"/>
  <c r="AC71" i="3"/>
  <c r="AE72" i="3"/>
  <c r="AF71" i="3"/>
  <c r="AG71" i="3"/>
  <c r="AD70" i="3"/>
  <c r="AF72" i="3"/>
  <c r="AG70" i="3"/>
  <c r="AG72" i="3"/>
  <c r="AC70" i="3"/>
  <c r="AE70" i="3"/>
  <c r="Z70" i="3"/>
  <c r="X72" i="3"/>
  <c r="Y72" i="3"/>
  <c r="X71" i="3"/>
  <c r="Z72" i="3"/>
  <c r="Y71" i="3"/>
  <c r="Z71" i="3"/>
  <c r="X70" i="3"/>
  <c r="Y70" i="3"/>
  <c r="AG70" i="2"/>
  <c r="AG71" i="2"/>
  <c r="AF71" i="2"/>
  <c r="AG72" i="2"/>
  <c r="AF72" i="2"/>
  <c r="AF70" i="2"/>
  <c r="U77" i="2"/>
  <c r="V79" i="2"/>
  <c r="V83" i="2"/>
  <c r="V77" i="2"/>
  <c r="AM38" i="2" s="1"/>
  <c r="V84" i="2"/>
  <c r="V78" i="2"/>
  <c r="X71" i="1"/>
  <c r="Z70" i="1"/>
  <c r="Y71" i="1"/>
  <c r="Y72" i="1"/>
  <c r="X70" i="1"/>
  <c r="U78" i="1"/>
  <c r="Z71" i="1"/>
  <c r="Z72" i="1"/>
  <c r="AD70" i="1"/>
  <c r="AE72" i="1"/>
  <c r="AC70" i="1"/>
  <c r="AC71" i="1"/>
  <c r="AF72" i="1"/>
  <c r="AD71" i="1"/>
  <c r="AG72" i="1"/>
  <c r="AD72" i="1"/>
  <c r="AC72" i="1"/>
  <c r="AE70" i="1"/>
  <c r="AG71" i="1"/>
  <c r="AF71" i="1"/>
  <c r="AE71" i="1"/>
  <c r="AG70" i="1"/>
  <c r="AF70" i="1"/>
  <c r="U83" i="1"/>
  <c r="U77" i="1"/>
  <c r="V84" i="1"/>
  <c r="V79" i="1"/>
  <c r="V77" i="1"/>
  <c r="AM24" i="1" s="1"/>
  <c r="V83" i="1"/>
  <c r="V78" i="1"/>
  <c r="U84" i="1"/>
  <c r="U79" i="1"/>
  <c r="W16" i="8"/>
  <c r="W11" i="8"/>
  <c r="N20" i="8"/>
  <c r="R17" i="8"/>
  <c r="K12" i="8"/>
  <c r="L10" i="8"/>
  <c r="L9" i="8"/>
  <c r="L14" i="8"/>
  <c r="L7" i="8"/>
  <c r="L13" i="8"/>
  <c r="L17" i="8"/>
  <c r="K24" i="8"/>
  <c r="X12" i="8"/>
  <c r="W5" i="8"/>
  <c r="W18" i="8"/>
  <c r="X7" i="8"/>
  <c r="N9" i="8"/>
  <c r="N16" i="8"/>
  <c r="K14" i="8"/>
  <c r="L12" i="8"/>
  <c r="X23" i="8"/>
  <c r="X21" i="8"/>
  <c r="N4" i="8"/>
  <c r="N5" i="8"/>
  <c r="K5" i="8"/>
  <c r="X10" i="8"/>
  <c r="Q11" i="8"/>
  <c r="O9" i="8"/>
  <c r="O18" i="8"/>
  <c r="L8" i="8"/>
  <c r="L11" i="8"/>
  <c r="L16" i="8"/>
  <c r="W8" i="8"/>
  <c r="W19" i="8"/>
  <c r="X16" i="8"/>
  <c r="Q16" i="8"/>
  <c r="R9" i="8"/>
  <c r="Q15" i="8"/>
  <c r="N23" i="8"/>
  <c r="O16" i="8"/>
  <c r="N11" i="8"/>
  <c r="O4" i="8"/>
  <c r="O13" i="8"/>
  <c r="N10" i="8"/>
  <c r="K23" i="8"/>
  <c r="K19" i="8"/>
  <c r="L19" i="8"/>
  <c r="K6" i="8"/>
  <c r="L18" i="8"/>
  <c r="L23" i="8"/>
  <c r="K21" i="8"/>
  <c r="L4" i="8"/>
  <c r="K20" i="8"/>
  <c r="L21" i="8"/>
  <c r="K16" i="8"/>
  <c r="K8" i="8"/>
  <c r="L5" i="8"/>
  <c r="K9" i="8"/>
  <c r="T8" i="8"/>
  <c r="R22" i="8"/>
  <c r="Q22" i="8"/>
  <c r="R4" i="8"/>
  <c r="R13" i="8"/>
  <c r="O15" i="8"/>
  <c r="O7" i="8"/>
  <c r="O6" i="8"/>
  <c r="O20" i="8"/>
  <c r="L24" i="8"/>
  <c r="K17" i="8"/>
  <c r="K11" i="8"/>
  <c r="K10" i="8"/>
  <c r="K4" i="8"/>
  <c r="L6" i="8"/>
  <c r="K13" i="8"/>
  <c r="L22" i="8"/>
  <c r="K7" i="8"/>
  <c r="L15" i="8"/>
  <c r="K22" i="8"/>
  <c r="K18" i="8"/>
  <c r="L20" i="8"/>
  <c r="U6" i="8"/>
  <c r="Q12" i="8"/>
  <c r="O5" i="8"/>
  <c r="N6" i="8"/>
  <c r="N14" i="8"/>
  <c r="N18" i="8"/>
  <c r="N17" i="8"/>
  <c r="O19" i="8"/>
  <c r="N15" i="8"/>
  <c r="X27" i="3"/>
  <c r="X59" i="3"/>
  <c r="Y6" i="3"/>
  <c r="Z5" i="3"/>
  <c r="Z4" i="3"/>
  <c r="Y57" i="3"/>
  <c r="X9" i="3"/>
  <c r="Y40" i="3"/>
  <c r="Y36" i="3"/>
  <c r="X5" i="3"/>
  <c r="X39" i="3"/>
  <c r="Y30" i="3"/>
  <c r="X4" i="3"/>
  <c r="X35" i="3"/>
  <c r="X36" i="3"/>
  <c r="Z41" i="3"/>
  <c r="X22" i="3"/>
  <c r="Z30" i="3"/>
  <c r="Y24" i="3"/>
  <c r="Y66" i="3"/>
  <c r="X66" i="3"/>
  <c r="Y5" i="3"/>
  <c r="X46" i="3"/>
  <c r="X25" i="3"/>
  <c r="X64" i="3"/>
  <c r="X65" i="3"/>
  <c r="Z53" i="3"/>
  <c r="X32" i="3"/>
  <c r="Z69" i="3"/>
  <c r="Y47" i="3"/>
  <c r="Z51" i="3"/>
  <c r="X15" i="3"/>
  <c r="X57" i="3"/>
  <c r="Z20" i="3"/>
  <c r="Y13" i="3"/>
  <c r="X69" i="3"/>
  <c r="Z60" i="3"/>
  <c r="Z29" i="3"/>
  <c r="X51" i="3"/>
  <c r="Z35" i="3"/>
  <c r="Y22" i="3"/>
  <c r="Y59" i="3"/>
  <c r="X53" i="3"/>
  <c r="X16" i="3"/>
  <c r="Y12" i="3"/>
  <c r="Z54" i="3"/>
  <c r="X45" i="3"/>
  <c r="Z31" i="3"/>
  <c r="Y16" i="3"/>
  <c r="Z24" i="3"/>
  <c r="Y53" i="3"/>
  <c r="Z40" i="3"/>
  <c r="Y58" i="3"/>
  <c r="I20" i="4"/>
  <c r="O24" i="8"/>
  <c r="O21" i="8"/>
  <c r="N19" i="8"/>
  <c r="O22" i="8"/>
  <c r="N21" i="8"/>
  <c r="O11" i="8"/>
  <c r="N12" i="8"/>
  <c r="N24" i="8"/>
  <c r="O17" i="8"/>
  <c r="O14" i="8"/>
  <c r="N8" i="8"/>
  <c r="N22" i="8"/>
  <c r="W20" i="8"/>
  <c r="W12" i="8"/>
  <c r="X4" i="8"/>
  <c r="X13" i="8"/>
  <c r="X24" i="8"/>
  <c r="W23" i="8"/>
  <c r="X20" i="8"/>
  <c r="X22" i="8"/>
  <c r="W22" i="8"/>
  <c r="X19" i="8"/>
  <c r="X14" i="8"/>
  <c r="W6" i="8"/>
  <c r="X5" i="8"/>
  <c r="X9" i="8"/>
  <c r="W13" i="8"/>
  <c r="W21" i="8"/>
  <c r="X6" i="8"/>
  <c r="W24" i="8"/>
  <c r="X17" i="8"/>
  <c r="X8" i="8"/>
  <c r="X18" i="8"/>
  <c r="W15" i="8"/>
  <c r="W4" i="8"/>
  <c r="X11" i="8"/>
  <c r="W7" i="8"/>
  <c r="W10" i="8"/>
  <c r="W17" i="8"/>
  <c r="X15" i="8"/>
  <c r="W9" i="8"/>
  <c r="U16" i="8"/>
  <c r="T17" i="8"/>
  <c r="N13" i="8"/>
  <c r="O8" i="8"/>
  <c r="N7" i="8"/>
  <c r="O10" i="8"/>
  <c r="O12" i="8"/>
  <c r="Q14" i="8"/>
  <c r="Q6" i="8"/>
  <c r="Q20" i="8"/>
  <c r="R19" i="8"/>
  <c r="R7" i="8"/>
  <c r="R5" i="8"/>
  <c r="R21" i="8"/>
  <c r="Q21" i="8"/>
  <c r="Q10" i="8"/>
  <c r="Q5" i="8"/>
  <c r="R16" i="8"/>
  <c r="R10" i="8"/>
  <c r="Q19" i="8"/>
  <c r="R14" i="8"/>
  <c r="R20" i="8"/>
  <c r="R11" i="8"/>
  <c r="R8" i="8"/>
  <c r="Q7" i="8"/>
  <c r="Q13" i="8"/>
  <c r="Q18" i="8"/>
  <c r="R18" i="8"/>
  <c r="R15" i="8"/>
  <c r="Q8" i="8"/>
  <c r="R6" i="8"/>
  <c r="R24" i="8"/>
  <c r="Q9" i="8"/>
  <c r="Q23" i="8"/>
  <c r="Q4" i="8"/>
  <c r="R23" i="8"/>
  <c r="R12" i="8"/>
  <c r="Q24" i="8"/>
  <c r="Y34" i="3"/>
  <c r="Z17" i="3"/>
  <c r="Z12" i="3"/>
  <c r="X12" i="3"/>
  <c r="X24" i="3"/>
  <c r="Y39" i="3"/>
  <c r="Z15" i="3"/>
  <c r="Y63" i="3"/>
  <c r="Z56" i="3"/>
  <c r="Y33" i="3"/>
  <c r="Z11" i="3"/>
  <c r="X11" i="3"/>
  <c r="Y17" i="3"/>
  <c r="Z44" i="3"/>
  <c r="Y49" i="3"/>
  <c r="Z43" i="3"/>
  <c r="Y38" i="3"/>
  <c r="Z52" i="3"/>
  <c r="Y31" i="3"/>
  <c r="X50" i="3"/>
  <c r="X68" i="3"/>
  <c r="Y18" i="3"/>
  <c r="X18" i="3"/>
  <c r="X43" i="3"/>
  <c r="X67" i="3"/>
  <c r="X49" i="3"/>
  <c r="Z55" i="3"/>
  <c r="X58" i="3"/>
  <c r="Y67" i="3"/>
  <c r="X56" i="3"/>
  <c r="Y56" i="3"/>
  <c r="Z48" i="3"/>
  <c r="Z16" i="3"/>
  <c r="Y68" i="3"/>
  <c r="Z68" i="3"/>
  <c r="Y64" i="3"/>
  <c r="Y50" i="3"/>
  <c r="X33" i="3"/>
  <c r="Z9" i="3"/>
  <c r="X41" i="3"/>
  <c r="Y48" i="3"/>
  <c r="X63" i="3"/>
  <c r="Y11" i="3"/>
  <c r="X28" i="3"/>
  <c r="Z34" i="3"/>
  <c r="Z57" i="3"/>
  <c r="X47" i="3"/>
  <c r="Y23" i="3"/>
  <c r="Z32" i="3"/>
  <c r="X7" i="3"/>
  <c r="Z18" i="3"/>
  <c r="Z10" i="3"/>
  <c r="Z26" i="3"/>
  <c r="Z61" i="3"/>
  <c r="Z14" i="3"/>
  <c r="Y4" i="3"/>
  <c r="Y37" i="3"/>
  <c r="X10" i="3"/>
  <c r="Y9" i="3"/>
  <c r="X55" i="3"/>
  <c r="X20" i="3"/>
  <c r="Y10" i="3"/>
  <c r="Z21" i="3"/>
  <c r="Z64" i="3"/>
  <c r="Z67" i="3"/>
  <c r="X8" i="3"/>
  <c r="X6" i="3"/>
  <c r="Y15" i="3"/>
  <c r="Z50" i="3"/>
  <c r="Y29" i="3"/>
  <c r="Y69" i="3"/>
  <c r="Y28" i="3"/>
  <c r="Z28" i="3"/>
  <c r="Z22" i="3"/>
  <c r="X21" i="3"/>
  <c r="Y32" i="3"/>
  <c r="X34" i="3"/>
  <c r="Z33" i="3"/>
  <c r="X19" i="3"/>
  <c r="X52" i="3"/>
  <c r="Y21" i="3"/>
  <c r="X13" i="3"/>
  <c r="X44" i="3"/>
  <c r="Y51" i="3"/>
  <c r="Y45" i="3"/>
  <c r="Y55" i="3"/>
  <c r="Y35" i="3"/>
  <c r="Y44" i="3"/>
  <c r="Z8" i="3"/>
  <c r="X31" i="3"/>
  <c r="Z25" i="3"/>
  <c r="X29" i="3"/>
  <c r="Y60" i="3"/>
  <c r="X30" i="3"/>
  <c r="Y65" i="3"/>
  <c r="Z19" i="3"/>
  <c r="Z45" i="3"/>
  <c r="Y8" i="3"/>
  <c r="Y25" i="3"/>
  <c r="Z62" i="3"/>
  <c r="Z27" i="3"/>
  <c r="X40" i="3"/>
  <c r="Y19" i="3"/>
  <c r="Z39" i="3"/>
  <c r="X48" i="3"/>
  <c r="L8" i="4"/>
  <c r="I17" i="4"/>
  <c r="H15" i="4"/>
  <c r="I11" i="4"/>
  <c r="X60" i="3"/>
  <c r="X14" i="3"/>
  <c r="Z37" i="3"/>
  <c r="Z49" i="3"/>
  <c r="Y14" i="3"/>
  <c r="X54" i="3"/>
  <c r="X37" i="3"/>
  <c r="Y46" i="3"/>
  <c r="X23" i="3"/>
  <c r="Z47" i="3"/>
  <c r="Y61" i="3"/>
  <c r="X17" i="3"/>
  <c r="Z42" i="3"/>
  <c r="Z38" i="3"/>
  <c r="Z65" i="3"/>
  <c r="Z58" i="3"/>
  <c r="Y7" i="3"/>
  <c r="Z23" i="3"/>
  <c r="Y41" i="3"/>
  <c r="Z59" i="3"/>
  <c r="X62" i="3"/>
  <c r="Y42" i="3"/>
  <c r="Z13" i="3"/>
  <c r="Y62" i="3"/>
  <c r="Y20" i="3"/>
  <c r="X42" i="3"/>
  <c r="Y54" i="3"/>
  <c r="Y52" i="3"/>
  <c r="Z63" i="3"/>
  <c r="X38" i="3"/>
  <c r="Z6" i="3"/>
  <c r="Z7" i="3"/>
  <c r="Y27" i="3"/>
  <c r="Z46" i="3"/>
  <c r="X61" i="3"/>
  <c r="Y26" i="3"/>
  <c r="Y43" i="3"/>
  <c r="X26" i="3"/>
  <c r="Z66" i="3"/>
  <c r="F19" i="4"/>
  <c r="U13" i="8"/>
  <c r="T13" i="8"/>
  <c r="T6" i="8"/>
  <c r="U24" i="8"/>
  <c r="T22" i="8"/>
  <c r="T12" i="8"/>
  <c r="T18" i="8"/>
  <c r="T24" i="8"/>
  <c r="U8" i="8"/>
  <c r="T9" i="8"/>
  <c r="T20" i="8"/>
  <c r="T5" i="8"/>
  <c r="U5" i="8"/>
  <c r="U11" i="8"/>
  <c r="U7" i="8"/>
  <c r="U9" i="8"/>
  <c r="T14" i="8"/>
  <c r="T10" i="8"/>
  <c r="U10" i="8"/>
  <c r="U23" i="8"/>
  <c r="U14" i="8"/>
  <c r="T11" i="8"/>
  <c r="U20" i="8"/>
  <c r="T7" i="8"/>
  <c r="T21" i="8"/>
  <c r="U18" i="8"/>
  <c r="T16" i="8"/>
  <c r="U17" i="8"/>
  <c r="T23" i="8"/>
  <c r="U12" i="8"/>
  <c r="T19" i="8"/>
  <c r="U15" i="8"/>
  <c r="U22" i="8"/>
  <c r="U4" i="8"/>
  <c r="U21" i="8"/>
  <c r="U19" i="8"/>
  <c r="T15" i="8"/>
  <c r="K19" i="4"/>
  <c r="K12" i="4"/>
  <c r="M14" i="4"/>
  <c r="M20" i="4"/>
  <c r="E11" i="4"/>
  <c r="E9" i="4"/>
  <c r="E18" i="4"/>
  <c r="H18" i="4"/>
  <c r="C19" i="4"/>
  <c r="M13" i="4"/>
  <c r="J12" i="4"/>
  <c r="R80" i="2"/>
  <c r="AA32" i="2" s="1"/>
  <c r="H14" i="4"/>
  <c r="R80" i="1"/>
  <c r="AG53" i="1"/>
  <c r="C12" i="4"/>
  <c r="M9" i="4"/>
  <c r="M10" i="4"/>
  <c r="M18" i="4"/>
  <c r="J19" i="4"/>
  <c r="L15" i="4"/>
  <c r="R80" i="3"/>
  <c r="L20" i="4"/>
  <c r="AE6" i="3"/>
  <c r="AE37" i="3"/>
  <c r="AC22" i="3"/>
  <c r="AE50" i="3"/>
  <c r="AC59" i="3"/>
  <c r="AE16" i="3"/>
  <c r="AD38" i="3"/>
  <c r="AC63" i="3"/>
  <c r="AD8" i="3"/>
  <c r="AD18" i="3"/>
  <c r="AD60" i="3"/>
  <c r="AE8" i="3"/>
  <c r="AE48" i="3"/>
  <c r="AC17" i="3"/>
  <c r="AC38" i="3"/>
  <c r="AC8" i="3"/>
  <c r="AD25" i="3"/>
  <c r="AE5" i="3"/>
  <c r="AC11" i="3"/>
  <c r="AC55" i="3"/>
  <c r="AE27" i="3"/>
  <c r="AE28" i="3"/>
  <c r="AE62" i="3"/>
  <c r="AE38" i="3"/>
  <c r="AC9" i="3"/>
  <c r="AC49" i="3"/>
  <c r="AC43" i="3"/>
  <c r="AD59" i="3"/>
  <c r="AE35" i="3"/>
  <c r="AC24" i="3"/>
  <c r="AC4" i="3"/>
  <c r="AC67" i="3"/>
  <c r="AC50" i="3"/>
  <c r="AD14" i="3"/>
  <c r="AE42" i="3"/>
  <c r="AD6" i="3"/>
  <c r="AD16" i="3"/>
  <c r="AC29" i="3"/>
  <c r="AD28" i="3"/>
  <c r="AE13" i="3"/>
  <c r="AC21" i="3"/>
  <c r="AE66" i="3"/>
  <c r="AE39" i="3"/>
  <c r="AD10" i="3"/>
  <c r="AC36" i="3"/>
  <c r="AC41" i="3"/>
  <c r="AE57" i="3"/>
  <c r="AD53" i="3"/>
  <c r="AE60" i="3"/>
  <c r="AE46" i="3"/>
  <c r="AD20" i="3"/>
  <c r="AE51" i="3"/>
  <c r="AD34" i="3"/>
  <c r="AD64" i="3"/>
  <c r="AD69" i="3"/>
  <c r="AE24" i="3"/>
  <c r="AC54" i="3"/>
  <c r="AD42" i="3"/>
  <c r="AC27" i="3"/>
  <c r="AC26" i="3"/>
  <c r="AD37" i="3"/>
  <c r="AC68" i="3"/>
  <c r="AE59" i="3"/>
  <c r="AD30" i="3"/>
  <c r="AD46" i="3"/>
  <c r="AD45" i="3"/>
  <c r="AC60" i="3"/>
  <c r="AC5" i="3"/>
  <c r="AC64" i="3"/>
  <c r="AE23" i="3"/>
  <c r="AE25" i="3"/>
  <c r="AC14" i="3"/>
  <c r="AC42" i="3"/>
  <c r="AC13" i="3"/>
  <c r="AD26" i="3"/>
  <c r="AE30" i="3"/>
  <c r="AD51" i="3"/>
  <c r="AE67" i="3"/>
  <c r="AE10" i="3"/>
  <c r="AC52" i="3"/>
  <c r="AC35" i="3"/>
  <c r="AE29" i="3"/>
  <c r="AD61" i="3"/>
  <c r="AD43" i="3"/>
  <c r="AE43" i="3"/>
  <c r="AE65" i="3"/>
  <c r="AE36" i="3"/>
  <c r="AD36" i="3"/>
  <c r="AC61" i="3"/>
  <c r="AC10" i="3"/>
  <c r="AE68" i="3"/>
  <c r="AC65" i="3"/>
  <c r="AC37" i="3"/>
  <c r="AC40" i="3"/>
  <c r="AC39" i="3"/>
  <c r="AC25" i="3"/>
  <c r="AE7" i="3"/>
  <c r="AC7" i="3"/>
  <c r="AD62" i="3"/>
  <c r="AC34" i="3"/>
  <c r="AC46" i="3"/>
  <c r="AD48" i="3"/>
  <c r="AC16" i="3"/>
  <c r="AC33" i="3"/>
  <c r="AC18" i="3"/>
  <c r="AC45" i="3"/>
  <c r="AC32" i="3"/>
  <c r="AE34" i="3"/>
  <c r="AD11" i="3"/>
  <c r="AD15" i="3"/>
  <c r="AE32" i="3"/>
  <c r="AE4" i="3"/>
  <c r="AC20" i="3"/>
  <c r="AE56" i="3"/>
  <c r="AD47" i="3"/>
  <c r="AD23" i="3"/>
  <c r="AE49" i="3"/>
  <c r="AE44" i="3"/>
  <c r="AC56" i="3"/>
  <c r="AE14" i="3"/>
  <c r="AD68" i="3"/>
  <c r="AE11" i="3"/>
  <c r="AC48" i="3"/>
  <c r="AE26" i="3"/>
  <c r="AC19" i="3"/>
  <c r="AD12" i="3"/>
  <c r="AD5" i="3"/>
  <c r="AD4" i="3"/>
  <c r="AC51" i="3"/>
  <c r="AE33" i="3"/>
  <c r="AD55" i="3"/>
  <c r="AD31" i="3"/>
  <c r="AE18" i="3"/>
  <c r="AD19" i="3"/>
  <c r="AD27" i="3"/>
  <c r="AD7" i="3"/>
  <c r="AE64" i="3"/>
  <c r="AD63" i="3"/>
  <c r="AE31" i="3"/>
  <c r="AE55" i="3"/>
  <c r="AD40" i="3"/>
  <c r="AE47" i="3"/>
  <c r="AD17" i="3"/>
  <c r="AD66" i="3"/>
  <c r="AC23" i="3"/>
  <c r="AD21" i="3"/>
  <c r="AD32" i="3"/>
  <c r="AC66" i="3"/>
  <c r="AE21" i="3"/>
  <c r="AE41" i="3"/>
  <c r="AD29" i="3"/>
  <c r="AD33" i="3"/>
  <c r="AE53" i="3"/>
  <c r="AC57" i="3"/>
  <c r="AE45" i="3"/>
  <c r="AC44" i="3"/>
  <c r="AD49" i="3"/>
  <c r="AD54" i="3"/>
  <c r="AE17" i="3"/>
  <c r="AE63" i="3"/>
  <c r="AE69" i="3"/>
  <c r="AD13" i="3"/>
  <c r="AE9" i="3"/>
  <c r="AE19" i="3"/>
  <c r="AE40" i="3"/>
  <c r="AD22" i="3"/>
  <c r="AC62" i="3"/>
  <c r="AD67" i="3"/>
  <c r="AD50" i="3"/>
  <c r="AE58" i="3"/>
  <c r="AD41" i="3"/>
  <c r="AE20" i="3"/>
  <c r="AE12" i="3"/>
  <c r="AC53" i="3"/>
  <c r="AD52" i="3"/>
  <c r="AC30" i="3"/>
  <c r="AD9" i="3"/>
  <c r="AC47" i="3"/>
  <c r="AD57" i="3"/>
  <c r="AD24" i="3"/>
  <c r="AC15" i="3"/>
  <c r="AC12" i="3"/>
  <c r="AD65" i="3"/>
  <c r="AC69" i="3"/>
  <c r="AE54" i="3"/>
  <c r="AD44" i="3"/>
  <c r="AE22" i="3"/>
  <c r="AD58" i="3"/>
  <c r="AD39" i="3"/>
  <c r="AD35" i="3"/>
  <c r="AC6" i="3"/>
  <c r="AE15" i="3"/>
  <c r="AC31" i="3"/>
  <c r="AD56" i="3"/>
  <c r="AC28" i="3"/>
  <c r="AC58" i="3"/>
  <c r="AE61" i="3"/>
  <c r="AE52" i="3"/>
  <c r="L14" i="4"/>
  <c r="K22" i="4"/>
  <c r="K21" i="4"/>
  <c r="M8" i="4"/>
  <c r="L18" i="4"/>
  <c r="L11" i="4"/>
  <c r="L9" i="4"/>
  <c r="L17" i="4"/>
  <c r="L10" i="4"/>
  <c r="J21" i="4"/>
  <c r="J22" i="4"/>
  <c r="M16" i="4"/>
  <c r="M15" i="4"/>
  <c r="L13" i="4"/>
  <c r="L16" i="4"/>
  <c r="AF38" i="3"/>
  <c r="M11" i="4"/>
  <c r="M17" i="4"/>
  <c r="I10" i="4"/>
  <c r="G21" i="4"/>
  <c r="G22" i="4"/>
  <c r="I9" i="4"/>
  <c r="I13" i="4"/>
  <c r="H9" i="4"/>
  <c r="AF44" i="2"/>
  <c r="I15" i="4"/>
  <c r="H17" i="4"/>
  <c r="H13" i="4"/>
  <c r="G19" i="4"/>
  <c r="I14" i="4"/>
  <c r="H8" i="4"/>
  <c r="Z5" i="2"/>
  <c r="Y10" i="2"/>
  <c r="Y52" i="2"/>
  <c r="Z6" i="2"/>
  <c r="Z60" i="2"/>
  <c r="Y22" i="2"/>
  <c r="X32" i="2"/>
  <c r="Y31" i="2"/>
  <c r="X16" i="2"/>
  <c r="X29" i="2"/>
  <c r="X58" i="2"/>
  <c r="Z26" i="2"/>
  <c r="X40" i="2"/>
  <c r="Y69" i="2"/>
  <c r="X30" i="2"/>
  <c r="X12" i="2"/>
  <c r="X66" i="2"/>
  <c r="Y33" i="2"/>
  <c r="Z40" i="2"/>
  <c r="Y20" i="2"/>
  <c r="Y11" i="2"/>
  <c r="X64" i="2"/>
  <c r="Y29" i="2"/>
  <c r="X34" i="2"/>
  <c r="X36" i="2"/>
  <c r="Z55" i="2"/>
  <c r="Y32" i="2"/>
  <c r="X50" i="2"/>
  <c r="Z24" i="2"/>
  <c r="Z43" i="2"/>
  <c r="Y50" i="2"/>
  <c r="Z44" i="2"/>
  <c r="Y38" i="2"/>
  <c r="Y18" i="2"/>
  <c r="Z29" i="2"/>
  <c r="Z12" i="2"/>
  <c r="Z54" i="2"/>
  <c r="Z18" i="2"/>
  <c r="X28" i="2"/>
  <c r="X48" i="2"/>
  <c r="X22" i="2"/>
  <c r="Y13" i="2"/>
  <c r="Z38" i="2"/>
  <c r="X6" i="2"/>
  <c r="X21" i="2"/>
  <c r="X46" i="2"/>
  <c r="Z31" i="2"/>
  <c r="Y59" i="2"/>
  <c r="Y68" i="2"/>
  <c r="Y23" i="2"/>
  <c r="Z41" i="2"/>
  <c r="Z7" i="2"/>
  <c r="Z23" i="2"/>
  <c r="Z37" i="2"/>
  <c r="X23" i="2"/>
  <c r="Z67" i="2"/>
  <c r="X39" i="2"/>
  <c r="Y43" i="2"/>
  <c r="Z33" i="2"/>
  <c r="Z25" i="2"/>
  <c r="X65" i="2"/>
  <c r="Z59" i="2"/>
  <c r="Z56" i="2"/>
  <c r="Y4" i="2"/>
  <c r="Z20" i="2"/>
  <c r="X11" i="2"/>
  <c r="X63" i="2"/>
  <c r="Z36" i="2"/>
  <c r="X43" i="2"/>
  <c r="X24" i="2"/>
  <c r="Z62" i="2"/>
  <c r="Z63" i="2"/>
  <c r="Z51" i="2"/>
  <c r="Y42" i="2"/>
  <c r="Y5" i="2"/>
  <c r="Z46" i="2"/>
  <c r="Z15" i="2"/>
  <c r="Z22" i="2"/>
  <c r="Z58" i="2"/>
  <c r="Z69" i="2"/>
  <c r="X25" i="2"/>
  <c r="Z9" i="2"/>
  <c r="X54" i="2"/>
  <c r="Y26" i="2"/>
  <c r="Z14" i="2"/>
  <c r="X33" i="2"/>
  <c r="X35" i="2"/>
  <c r="Z16" i="2"/>
  <c r="Y64" i="2"/>
  <c r="Z35" i="2"/>
  <c r="Y55" i="2"/>
  <c r="Z66" i="2"/>
  <c r="Y45" i="2"/>
  <c r="Y51" i="2"/>
  <c r="X15" i="2"/>
  <c r="X69" i="2"/>
  <c r="X51" i="2"/>
  <c r="Y65" i="2"/>
  <c r="X7" i="2"/>
  <c r="X44" i="2"/>
  <c r="Y58" i="2"/>
  <c r="Y54" i="2"/>
  <c r="Y12" i="2"/>
  <c r="Y47" i="2"/>
  <c r="Z65" i="2"/>
  <c r="Z42" i="2"/>
  <c r="X31" i="2"/>
  <c r="Z45" i="2"/>
  <c r="Y16" i="2"/>
  <c r="Z8" i="2"/>
  <c r="Y28" i="2"/>
  <c r="X42" i="2"/>
  <c r="Z50" i="2"/>
  <c r="X4" i="2"/>
  <c r="X17" i="2"/>
  <c r="Y9" i="2"/>
  <c r="Z39" i="2"/>
  <c r="Y37" i="2"/>
  <c r="Y34" i="2"/>
  <c r="Z48" i="2"/>
  <c r="Y8" i="2"/>
  <c r="Z30" i="2"/>
  <c r="Z49" i="2"/>
  <c r="X57" i="2"/>
  <c r="X56" i="2"/>
  <c r="Y15" i="2"/>
  <c r="Y41" i="2"/>
  <c r="Z61" i="2"/>
  <c r="Z68" i="2"/>
  <c r="Z13" i="2"/>
  <c r="Z19" i="2"/>
  <c r="Z64" i="2"/>
  <c r="Z57" i="2"/>
  <c r="X13" i="2"/>
  <c r="X53" i="2"/>
  <c r="X61" i="2"/>
  <c r="Y49" i="2"/>
  <c r="Y19" i="2"/>
  <c r="X9" i="2"/>
  <c r="X45" i="2"/>
  <c r="Y40" i="2"/>
  <c r="Y48" i="2"/>
  <c r="X52" i="2"/>
  <c r="Y17" i="2"/>
  <c r="X68" i="2"/>
  <c r="Z27" i="2"/>
  <c r="Y14" i="2"/>
  <c r="Y30" i="2"/>
  <c r="Z34" i="2"/>
  <c r="X49" i="2"/>
  <c r="Y21" i="2"/>
  <c r="X47" i="2"/>
  <c r="Y61" i="2"/>
  <c r="Y56" i="2"/>
  <c r="Y7" i="2"/>
  <c r="X37" i="2"/>
  <c r="Z53" i="2"/>
  <c r="X67" i="2"/>
  <c r="X18" i="2"/>
  <c r="X62" i="2"/>
  <c r="X55" i="2"/>
  <c r="X20" i="2"/>
  <c r="X59" i="2"/>
  <c r="Z52" i="2"/>
  <c r="X38" i="2"/>
  <c r="X10" i="2"/>
  <c r="Y35" i="2"/>
  <c r="X27" i="2"/>
  <c r="Y27" i="2"/>
  <c r="Z17" i="2"/>
  <c r="Y60" i="2"/>
  <c r="Y6" i="2"/>
  <c r="Z4" i="2"/>
  <c r="Y25" i="2"/>
  <c r="Z10" i="2"/>
  <c r="Y44" i="2"/>
  <c r="Z21" i="2"/>
  <c r="Y39" i="2"/>
  <c r="Y63" i="2"/>
  <c r="Y46" i="2"/>
  <c r="Z47" i="2"/>
  <c r="X5" i="2"/>
  <c r="X60" i="2"/>
  <c r="Z32" i="2"/>
  <c r="Y62" i="2"/>
  <c r="X8" i="2"/>
  <c r="X26" i="2"/>
  <c r="X19" i="2"/>
  <c r="Y67" i="2"/>
  <c r="Y36" i="2"/>
  <c r="Z11" i="2"/>
  <c r="X41" i="2"/>
  <c r="Y66" i="2"/>
  <c r="X14" i="2"/>
  <c r="Y57" i="2"/>
  <c r="Y24" i="2"/>
  <c r="Y53" i="2"/>
  <c r="Z28" i="2"/>
  <c r="I18" i="4"/>
  <c r="I16" i="4"/>
  <c r="I8" i="4"/>
  <c r="G12" i="4"/>
  <c r="F22" i="4"/>
  <c r="F21" i="4"/>
  <c r="AE37" i="2"/>
  <c r="AC27" i="2"/>
  <c r="AD59" i="2"/>
  <c r="AC19" i="2"/>
  <c r="AD29" i="2"/>
  <c r="AD8" i="2"/>
  <c r="AC64" i="2"/>
  <c r="AC30" i="2"/>
  <c r="AD56" i="2"/>
  <c r="AC9" i="2"/>
  <c r="AD26" i="2"/>
  <c r="AC43" i="2"/>
  <c r="AE66" i="2"/>
  <c r="AD24" i="2"/>
  <c r="AD25" i="2"/>
  <c r="AE11" i="2"/>
  <c r="AE36" i="2"/>
  <c r="AC26" i="2"/>
  <c r="AE10" i="2"/>
  <c r="AC60" i="2"/>
  <c r="AC59" i="2"/>
  <c r="AE20" i="2"/>
  <c r="AC21" i="2"/>
  <c r="AE8" i="2"/>
  <c r="AD23" i="2"/>
  <c r="AD60" i="2"/>
  <c r="AE58" i="2"/>
  <c r="AC25" i="2"/>
  <c r="AD14" i="2"/>
  <c r="AE43" i="2"/>
  <c r="AE39" i="2"/>
  <c r="AC47" i="2"/>
  <c r="AD10" i="2"/>
  <c r="AE65" i="2"/>
  <c r="AC68" i="2"/>
  <c r="AD32" i="2"/>
  <c r="AD46" i="2"/>
  <c r="AC66" i="2"/>
  <c r="AC17" i="2"/>
  <c r="AD57" i="2"/>
  <c r="AD51" i="2"/>
  <c r="AE17" i="2"/>
  <c r="AD63" i="2"/>
  <c r="AD62" i="2"/>
  <c r="AC13" i="2"/>
  <c r="AE21" i="2"/>
  <c r="AD67" i="2"/>
  <c r="AC14" i="2"/>
  <c r="AC48" i="2"/>
  <c r="AE29" i="2"/>
  <c r="AD17" i="2"/>
  <c r="AE16" i="2"/>
  <c r="AD16" i="2"/>
  <c r="AD35" i="2"/>
  <c r="AE62" i="2"/>
  <c r="AE46" i="2"/>
  <c r="AE42" i="2"/>
  <c r="AC24" i="2"/>
  <c r="AE27" i="2"/>
  <c r="AE13" i="2"/>
  <c r="AC28" i="2"/>
  <c r="AD41" i="2"/>
  <c r="AC12" i="2"/>
  <c r="AE41" i="2"/>
  <c r="AE18" i="2"/>
  <c r="AE26" i="2"/>
  <c r="AC34" i="2"/>
  <c r="AD64" i="2"/>
  <c r="AD44" i="2"/>
  <c r="AC39" i="2"/>
  <c r="AE28" i="2"/>
  <c r="AE61" i="2"/>
  <c r="AD68" i="2"/>
  <c r="AE23" i="2"/>
  <c r="AE9" i="2"/>
  <c r="AC36" i="2"/>
  <c r="AD42" i="2"/>
  <c r="AE4" i="2"/>
  <c r="AE30" i="2"/>
  <c r="AC53" i="2"/>
  <c r="AC63" i="2"/>
  <c r="AE38" i="2"/>
  <c r="AE22" i="2"/>
  <c r="AC49" i="2"/>
  <c r="AD61" i="2"/>
  <c r="AD21" i="2"/>
  <c r="AE44" i="2"/>
  <c r="AC18" i="2"/>
  <c r="AC38" i="2"/>
  <c r="AE15" i="2"/>
  <c r="AC62" i="2"/>
  <c r="AD49" i="2"/>
  <c r="AC56" i="2"/>
  <c r="AC44" i="2"/>
  <c r="AE32" i="2"/>
  <c r="AE40" i="2"/>
  <c r="AC46" i="2"/>
  <c r="AE55" i="2"/>
  <c r="AC22" i="2"/>
  <c r="AE19" i="2"/>
  <c r="AD30" i="2"/>
  <c r="AC54" i="2"/>
  <c r="AC15" i="2"/>
  <c r="AC23" i="2"/>
  <c r="AE69" i="2"/>
  <c r="AD53" i="2"/>
  <c r="AE34" i="2"/>
  <c r="AC29" i="2"/>
  <c r="AC7" i="2"/>
  <c r="AE67" i="2"/>
  <c r="AE63" i="2"/>
  <c r="AE57" i="2"/>
  <c r="AE35" i="2"/>
  <c r="AE14" i="2"/>
  <c r="AC8" i="2"/>
  <c r="AD27" i="2"/>
  <c r="AC4" i="2"/>
  <c r="AC31" i="2"/>
  <c r="AD38" i="2"/>
  <c r="AC58" i="2"/>
  <c r="AD9" i="2"/>
  <c r="AC5" i="2"/>
  <c r="AD39" i="2"/>
  <c r="AC42" i="2"/>
  <c r="AD13" i="2"/>
  <c r="AE68" i="2"/>
  <c r="AC65" i="2"/>
  <c r="AD55" i="2"/>
  <c r="AD33" i="2"/>
  <c r="AD50" i="2"/>
  <c r="AC52" i="2"/>
  <c r="AE64" i="2"/>
  <c r="AD5" i="2"/>
  <c r="AC55" i="2"/>
  <c r="AC6" i="2"/>
  <c r="AE31" i="2"/>
  <c r="AE50" i="2"/>
  <c r="AE6" i="2"/>
  <c r="AE25" i="2"/>
  <c r="AD48" i="2"/>
  <c r="AD47" i="2"/>
  <c r="AD18" i="2"/>
  <c r="AE24" i="2"/>
  <c r="AE48" i="2"/>
  <c r="AD45" i="2"/>
  <c r="AD4" i="2"/>
  <c r="AD69" i="2"/>
  <c r="AD54" i="2"/>
  <c r="AD11" i="2"/>
  <c r="AC35" i="2"/>
  <c r="AD43" i="2"/>
  <c r="AC10" i="2"/>
  <c r="AC51" i="2"/>
  <c r="AD31" i="2"/>
  <c r="AC45" i="2"/>
  <c r="AD6" i="2"/>
  <c r="AD7" i="2"/>
  <c r="AC40" i="2"/>
  <c r="AD28" i="2"/>
  <c r="AC61" i="2"/>
  <c r="AD65" i="2"/>
  <c r="AE51" i="2"/>
  <c r="AD36" i="2"/>
  <c r="AE45" i="2"/>
  <c r="AC37" i="2"/>
  <c r="AE54" i="2"/>
  <c r="AD58" i="2"/>
  <c r="AD12" i="2"/>
  <c r="AE49" i="2"/>
  <c r="AE33" i="2"/>
  <c r="AE60" i="2"/>
  <c r="AC32" i="2"/>
  <c r="AE5" i="2"/>
  <c r="AC33" i="2"/>
  <c r="AD52" i="2"/>
  <c r="AE52" i="2"/>
  <c r="AD19" i="2"/>
  <c r="AD20" i="2"/>
  <c r="AC67" i="2"/>
  <c r="AD22" i="2"/>
  <c r="AC50" i="2"/>
  <c r="AE47" i="2"/>
  <c r="AC20" i="2"/>
  <c r="AD66" i="2"/>
  <c r="AE12" i="2"/>
  <c r="AC16" i="2"/>
  <c r="AD34" i="2"/>
  <c r="AC57" i="2"/>
  <c r="AE56" i="2"/>
  <c r="AE53" i="2"/>
  <c r="AD40" i="2"/>
  <c r="AC69" i="2"/>
  <c r="AE7" i="2"/>
  <c r="AD15" i="2"/>
  <c r="AE59" i="2"/>
  <c r="AC11" i="2"/>
  <c r="AD37" i="2"/>
  <c r="AC41" i="2"/>
  <c r="H20" i="4"/>
  <c r="H16" i="4"/>
  <c r="H10" i="4"/>
  <c r="H11" i="4"/>
  <c r="F12" i="4"/>
  <c r="E17" i="4"/>
  <c r="B21" i="4"/>
  <c r="B22" i="4"/>
  <c r="E20" i="4"/>
  <c r="D17" i="4"/>
  <c r="Y14" i="1"/>
  <c r="Z39" i="1"/>
  <c r="X38" i="1"/>
  <c r="X39" i="1"/>
  <c r="Z22" i="1"/>
  <c r="Z45" i="1"/>
  <c r="Z44" i="1"/>
  <c r="X36" i="1"/>
  <c r="Y19" i="1"/>
  <c r="Z18" i="1"/>
  <c r="Y4" i="1"/>
  <c r="Y16" i="1"/>
  <c r="Y38" i="1"/>
  <c r="Y5" i="1"/>
  <c r="Y53" i="1"/>
  <c r="Y22" i="1"/>
  <c r="Y31" i="1"/>
  <c r="Y6" i="1"/>
  <c r="Y42" i="1"/>
  <c r="Z56" i="1"/>
  <c r="Y60" i="1"/>
  <c r="Z23" i="1"/>
  <c r="X50" i="1"/>
  <c r="Y54" i="1"/>
  <c r="Y7" i="1"/>
  <c r="Y10" i="1"/>
  <c r="Z4" i="1"/>
  <c r="Y58" i="1"/>
  <c r="Y64" i="1"/>
  <c r="Y45" i="1"/>
  <c r="X31" i="1"/>
  <c r="X9" i="1"/>
  <c r="X41" i="1"/>
  <c r="Y57" i="1"/>
  <c r="Y65" i="1"/>
  <c r="Y28" i="1"/>
  <c r="Y48" i="1"/>
  <c r="Y32" i="1"/>
  <c r="X18" i="1"/>
  <c r="Y44" i="1"/>
  <c r="Y43" i="1"/>
  <c r="Z32" i="1"/>
  <c r="Z15" i="1"/>
  <c r="X19" i="1"/>
  <c r="Z12" i="1"/>
  <c r="X46" i="1"/>
  <c r="Z37" i="1"/>
  <c r="X59" i="1"/>
  <c r="X43" i="1"/>
  <c r="Z20" i="1"/>
  <c r="Z68" i="1"/>
  <c r="X13" i="1"/>
  <c r="Z62" i="1"/>
  <c r="X32" i="1"/>
  <c r="Y24" i="1"/>
  <c r="X14" i="1"/>
  <c r="Y61" i="1"/>
  <c r="X26" i="1"/>
  <c r="X29" i="1"/>
  <c r="X42" i="1"/>
  <c r="Z21" i="1"/>
  <c r="Y55" i="1"/>
  <c r="X7" i="1"/>
  <c r="Z63" i="1"/>
  <c r="X57" i="1"/>
  <c r="Z38" i="1"/>
  <c r="X11" i="1"/>
  <c r="Y30" i="1"/>
  <c r="Z10" i="1"/>
  <c r="X8" i="1"/>
  <c r="Z35" i="1"/>
  <c r="Z11" i="1"/>
  <c r="X4" i="1"/>
  <c r="X64" i="1"/>
  <c r="Z66" i="1"/>
  <c r="X49" i="1"/>
  <c r="X48" i="1"/>
  <c r="Y34" i="1"/>
  <c r="Z31" i="1"/>
  <c r="Y36" i="1"/>
  <c r="Y25" i="1"/>
  <c r="Y27" i="1"/>
  <c r="Y9" i="1"/>
  <c r="Z13" i="1"/>
  <c r="Z67" i="1"/>
  <c r="X10" i="1"/>
  <c r="X56" i="1"/>
  <c r="Z58" i="1"/>
  <c r="Z34" i="1"/>
  <c r="Z41" i="1"/>
  <c r="X37" i="1"/>
  <c r="X66" i="1"/>
  <c r="Z59" i="1"/>
  <c r="Z46" i="1"/>
  <c r="X25" i="1"/>
  <c r="X51" i="1"/>
  <c r="Z53" i="1"/>
  <c r="Y41" i="1"/>
  <c r="Y68" i="1"/>
  <c r="Z29" i="1"/>
  <c r="Y66" i="1"/>
  <c r="X45" i="1"/>
  <c r="X63" i="1"/>
  <c r="X40" i="1"/>
  <c r="Y47" i="1"/>
  <c r="X16" i="1"/>
  <c r="Z47" i="1"/>
  <c r="Y29" i="1"/>
  <c r="X54" i="1"/>
  <c r="Z50" i="1"/>
  <c r="Z40" i="1"/>
  <c r="Z5" i="1"/>
  <c r="X47" i="1"/>
  <c r="Z7" i="1"/>
  <c r="Z36" i="1"/>
  <c r="X21" i="1"/>
  <c r="Y67" i="1"/>
  <c r="Y69" i="1"/>
  <c r="Z6" i="1"/>
  <c r="X17" i="1"/>
  <c r="Y52" i="1"/>
  <c r="X27" i="1"/>
  <c r="X61" i="1"/>
  <c r="Z27" i="1"/>
  <c r="X15" i="1"/>
  <c r="Z8" i="1"/>
  <c r="X68" i="1"/>
  <c r="Y51" i="1"/>
  <c r="Z61" i="1"/>
  <c r="X35" i="1"/>
  <c r="Y26" i="1"/>
  <c r="Y40" i="1"/>
  <c r="Y49" i="1"/>
  <c r="Z30" i="1"/>
  <c r="Y15" i="1"/>
  <c r="Y8" i="1"/>
  <c r="Z55" i="1"/>
  <c r="Z48" i="1"/>
  <c r="X55" i="1"/>
  <c r="Y62" i="1"/>
  <c r="Z42" i="1"/>
  <c r="X53" i="1"/>
  <c r="X58" i="1"/>
  <c r="Z17" i="1"/>
  <c r="Z49" i="1"/>
  <c r="X6" i="1"/>
  <c r="Z43" i="1"/>
  <c r="Y18" i="1"/>
  <c r="Y23" i="1"/>
  <c r="X34" i="1"/>
  <c r="Y33" i="1"/>
  <c r="Y12" i="1"/>
  <c r="Y11" i="1"/>
  <c r="Z69" i="1"/>
  <c r="X60" i="1"/>
  <c r="Z28" i="1"/>
  <c r="Y63" i="1"/>
  <c r="Y17" i="1"/>
  <c r="Y39" i="1"/>
  <c r="Z57" i="1"/>
  <c r="X22" i="1"/>
  <c r="Z25" i="1"/>
  <c r="Z16" i="1"/>
  <c r="Y37" i="1"/>
  <c r="X30" i="1"/>
  <c r="Z9" i="1"/>
  <c r="Z26" i="1"/>
  <c r="Y13" i="1"/>
  <c r="X44" i="1"/>
  <c r="Y56" i="1"/>
  <c r="X28" i="1"/>
  <c r="X24" i="1"/>
  <c r="Y21" i="1"/>
  <c r="X23" i="1"/>
  <c r="X33" i="1"/>
  <c r="X12" i="1"/>
  <c r="Z52" i="1"/>
  <c r="Z14" i="1"/>
  <c r="Z51" i="1"/>
  <c r="X62" i="1"/>
  <c r="Z54" i="1"/>
  <c r="Y46" i="1"/>
  <c r="Y20" i="1"/>
  <c r="X20" i="1"/>
  <c r="X69" i="1"/>
  <c r="Z60" i="1"/>
  <c r="Z65" i="1"/>
  <c r="Z19" i="1"/>
  <c r="X67" i="1"/>
  <c r="Y50" i="1"/>
  <c r="X52" i="1"/>
  <c r="X65" i="1"/>
  <c r="Z64" i="1"/>
  <c r="Y59" i="1"/>
  <c r="X5" i="1"/>
  <c r="Z33" i="1"/>
  <c r="Z24" i="1"/>
  <c r="Y35" i="1"/>
  <c r="D14" i="4"/>
  <c r="D9" i="4"/>
  <c r="B12" i="4"/>
  <c r="E15" i="4"/>
  <c r="E13" i="4"/>
  <c r="D16" i="4"/>
  <c r="D10" i="4"/>
  <c r="E8" i="4"/>
  <c r="E14" i="4"/>
  <c r="C22" i="4"/>
  <c r="C21" i="4"/>
  <c r="D8" i="4"/>
  <c r="D20" i="4"/>
  <c r="D15" i="4"/>
  <c r="E16" i="4"/>
  <c r="D18" i="4"/>
  <c r="B19" i="4"/>
  <c r="E10" i="4"/>
  <c r="D13" i="4"/>
  <c r="AD60" i="1"/>
  <c r="AE54" i="1"/>
  <c r="AE27" i="1"/>
  <c r="AE46" i="1"/>
  <c r="AC68" i="1"/>
  <c r="AE62" i="1"/>
  <c r="AE36" i="1"/>
  <c r="AE51" i="1"/>
  <c r="AC19" i="1"/>
  <c r="AE10" i="1"/>
  <c r="AC6" i="1"/>
  <c r="AD19" i="1"/>
  <c r="AD65" i="1"/>
  <c r="AC24" i="1"/>
  <c r="AC48" i="1"/>
  <c r="AE58" i="1"/>
  <c r="AC27" i="1"/>
  <c r="AE52" i="1"/>
  <c r="AE57" i="1"/>
  <c r="AD9" i="1"/>
  <c r="AC50" i="1"/>
  <c r="AC41" i="1"/>
  <c r="AD41" i="1"/>
  <c r="AE64" i="1"/>
  <c r="AE44" i="1"/>
  <c r="AE43" i="1"/>
  <c r="AE15" i="1"/>
  <c r="AC37" i="1"/>
  <c r="AE50" i="1"/>
  <c r="AC12" i="1"/>
  <c r="AE25" i="1"/>
  <c r="AC14" i="1"/>
  <c r="AE66" i="1"/>
  <c r="AC44" i="1"/>
  <c r="AC45" i="1"/>
  <c r="AD36" i="1"/>
  <c r="AC56" i="1"/>
  <c r="AC28" i="1"/>
  <c r="AC36" i="1"/>
  <c r="AD25" i="1"/>
  <c r="AE34" i="1"/>
  <c r="AD6" i="1"/>
  <c r="AC52" i="1"/>
  <c r="AD58" i="1"/>
  <c r="AE40" i="1"/>
  <c r="AC35" i="1"/>
  <c r="AC57" i="1"/>
  <c r="AC63" i="1"/>
  <c r="AE63" i="1"/>
  <c r="AD63" i="1"/>
  <c r="AD45" i="1"/>
  <c r="AD69" i="1"/>
  <c r="AE55" i="1"/>
  <c r="AD26" i="1"/>
  <c r="AC54" i="1"/>
  <c r="AD37" i="1"/>
  <c r="AC30" i="1"/>
  <c r="AC58" i="1"/>
  <c r="AC32" i="1"/>
  <c r="AE8" i="1"/>
  <c r="AD50" i="1"/>
  <c r="AD27" i="1"/>
  <c r="AD24" i="1"/>
  <c r="AE47" i="1"/>
  <c r="AD47" i="1"/>
  <c r="AD38" i="1"/>
  <c r="AE41" i="1"/>
  <c r="AE4" i="1"/>
  <c r="AC46" i="1"/>
  <c r="AC26" i="1"/>
  <c r="AD8" i="1"/>
  <c r="AD52" i="1"/>
  <c r="AC38" i="1"/>
  <c r="AD11" i="1"/>
  <c r="AE14" i="1"/>
  <c r="AE16" i="1"/>
  <c r="AC69" i="1"/>
  <c r="AE69" i="1"/>
  <c r="AE61" i="1"/>
  <c r="AC60" i="1"/>
  <c r="AE7" i="1"/>
  <c r="AC66" i="1"/>
  <c r="AD22" i="1"/>
  <c r="AD15" i="1"/>
  <c r="AD4" i="1"/>
  <c r="AD48" i="1"/>
  <c r="AD21" i="1"/>
  <c r="AE19" i="1"/>
  <c r="AD59" i="1"/>
  <c r="AD44" i="1"/>
  <c r="AC42" i="1"/>
  <c r="AE17" i="1"/>
  <c r="AC9" i="1"/>
  <c r="AD7" i="1"/>
  <c r="AC40" i="1"/>
  <c r="AE24" i="1"/>
  <c r="AD67" i="1"/>
  <c r="AE33" i="1"/>
  <c r="AD10" i="1"/>
  <c r="AE26" i="1"/>
  <c r="AD28" i="1"/>
  <c r="AE11" i="1"/>
  <c r="AC47" i="1"/>
  <c r="AD68" i="1"/>
  <c r="AC8" i="1"/>
  <c r="AC65" i="1"/>
  <c r="AE48" i="1"/>
  <c r="AE60" i="1"/>
  <c r="AD31" i="1"/>
  <c r="AC15" i="1"/>
  <c r="AC61" i="1"/>
  <c r="AD16" i="1"/>
  <c r="AE32" i="1"/>
  <c r="AD30" i="1"/>
  <c r="AC5" i="1"/>
  <c r="AD61" i="1"/>
  <c r="AD29" i="1"/>
  <c r="AD66" i="1"/>
  <c r="AD51" i="1"/>
  <c r="AD56" i="1"/>
  <c r="AC22" i="1"/>
  <c r="AC64" i="1"/>
  <c r="AD34" i="1"/>
  <c r="AE23" i="1"/>
  <c r="AC33" i="1"/>
  <c r="AC25" i="1"/>
  <c r="AD23" i="1"/>
  <c r="AC34" i="1"/>
  <c r="AD18" i="1"/>
  <c r="AD42" i="1"/>
  <c r="AE65" i="1"/>
  <c r="AC39" i="1"/>
  <c r="AC18" i="1"/>
  <c r="AC13" i="1"/>
  <c r="AD39" i="1"/>
  <c r="AC59" i="1"/>
  <c r="AD32" i="1"/>
  <c r="AC67" i="1"/>
  <c r="AD64" i="1"/>
  <c r="AE6" i="1"/>
  <c r="AE21" i="1"/>
  <c r="AE56" i="1"/>
  <c r="AC29" i="1"/>
  <c r="AE68" i="1"/>
  <c r="AD33" i="1"/>
  <c r="AE13" i="1"/>
  <c r="AD5" i="1"/>
  <c r="AE12" i="1"/>
  <c r="AE38" i="1"/>
  <c r="AC49" i="1"/>
  <c r="AE30" i="1"/>
  <c r="AC31" i="1"/>
  <c r="AD57" i="1"/>
  <c r="AD55" i="1"/>
  <c r="AD49" i="1"/>
  <c r="AD62" i="1"/>
  <c r="AC16" i="1"/>
  <c r="AC43" i="1"/>
  <c r="AC7" i="1"/>
  <c r="AE29" i="1"/>
  <c r="AE18" i="1"/>
  <c r="AD13" i="1"/>
  <c r="AD20" i="1"/>
  <c r="AC51" i="1"/>
  <c r="AE39" i="1"/>
  <c r="AE35" i="1"/>
  <c r="AD14" i="1"/>
  <c r="AD40" i="1"/>
  <c r="AD43" i="1"/>
  <c r="AD46" i="1"/>
  <c r="AD12" i="1"/>
  <c r="AD17" i="1"/>
  <c r="AC11" i="1"/>
  <c r="AE22" i="1"/>
  <c r="AD54" i="1"/>
  <c r="AE28" i="1"/>
  <c r="AD53" i="1"/>
  <c r="AE37" i="1"/>
  <c r="AE9" i="1"/>
  <c r="AE67" i="1"/>
  <c r="AE45" i="1"/>
  <c r="AC10" i="1"/>
  <c r="AE5" i="1"/>
  <c r="AE49" i="1"/>
  <c r="AE31" i="1"/>
  <c r="AE42" i="1"/>
  <c r="AC62" i="1"/>
  <c r="AC17" i="1"/>
  <c r="AC55" i="1"/>
  <c r="AC23" i="1"/>
  <c r="AC20" i="1"/>
  <c r="AE20" i="1"/>
  <c r="AE53" i="1"/>
  <c r="AC53" i="1"/>
  <c r="AD35" i="1"/>
  <c r="AE59" i="1"/>
  <c r="AC4" i="1"/>
  <c r="AC21" i="1"/>
  <c r="U80" i="2" l="1"/>
  <c r="AK71" i="2" s="1"/>
  <c r="U80" i="3"/>
  <c r="AL72" i="3" s="1"/>
  <c r="D12" i="4"/>
  <c r="AB23" i="2"/>
  <c r="V80" i="2"/>
  <c r="AP72" i="2" s="1"/>
  <c r="U80" i="1"/>
  <c r="AK70" i="1" s="1"/>
  <c r="E19" i="4"/>
  <c r="AM72" i="3"/>
  <c r="AM70" i="3"/>
  <c r="AN70" i="3"/>
  <c r="AO71" i="3"/>
  <c r="AO72" i="3"/>
  <c r="AN72" i="3"/>
  <c r="AN71" i="3"/>
  <c r="AO70" i="3"/>
  <c r="AM71" i="3"/>
  <c r="V80" i="3"/>
  <c r="AQ70" i="3" s="1"/>
  <c r="AH71" i="3"/>
  <c r="AJ70" i="3"/>
  <c r="AI71" i="3"/>
  <c r="AH72" i="3"/>
  <c r="AJ72" i="3"/>
  <c r="AJ71" i="3"/>
  <c r="AI70" i="3"/>
  <c r="AH70" i="3"/>
  <c r="AI72" i="3"/>
  <c r="AH72" i="2"/>
  <c r="AI72" i="2"/>
  <c r="AI70" i="2"/>
  <c r="AH71" i="2"/>
  <c r="AJ70" i="2"/>
  <c r="AI71" i="2"/>
  <c r="AJ71" i="2"/>
  <c r="AJ72" i="2"/>
  <c r="AL71" i="2"/>
  <c r="AH70" i="2"/>
  <c r="AL72" i="2"/>
  <c r="AO70" i="2"/>
  <c r="AN70" i="2"/>
  <c r="AM70" i="2"/>
  <c r="AO72" i="2"/>
  <c r="AM71" i="2"/>
  <c r="AM72" i="2"/>
  <c r="AO71" i="2"/>
  <c r="AN72" i="2"/>
  <c r="AN71" i="2"/>
  <c r="V80" i="1"/>
  <c r="AQ70" i="1" s="1"/>
  <c r="AN72" i="1"/>
  <c r="AM70" i="1"/>
  <c r="AO70" i="1"/>
  <c r="AO71" i="1"/>
  <c r="AN71" i="1"/>
  <c r="AO72" i="1"/>
  <c r="AM72" i="1"/>
  <c r="AM71" i="1"/>
  <c r="AN70" i="1"/>
  <c r="AJ70" i="1"/>
  <c r="AH72" i="1"/>
  <c r="AH71" i="1"/>
  <c r="AJ72" i="1"/>
  <c r="AH70" i="1"/>
  <c r="AI70" i="1"/>
  <c r="AI72" i="1"/>
  <c r="AI71" i="1"/>
  <c r="AJ71" i="1"/>
  <c r="AB70" i="3"/>
  <c r="AB72" i="3"/>
  <c r="AA71" i="3"/>
  <c r="AB71" i="3"/>
  <c r="AA70" i="3"/>
  <c r="AA72" i="3"/>
  <c r="AA37" i="1"/>
  <c r="AA72" i="1"/>
  <c r="AA70" i="1"/>
  <c r="AB72" i="1"/>
  <c r="AB70" i="1"/>
  <c r="AA71" i="1"/>
  <c r="AB71" i="1"/>
  <c r="AA6" i="2"/>
  <c r="AB70" i="2"/>
  <c r="AB71" i="2"/>
  <c r="AA72" i="2"/>
  <c r="AA70" i="2"/>
  <c r="AA71" i="2"/>
  <c r="AB72" i="2"/>
  <c r="M21" i="4"/>
  <c r="AM30" i="1"/>
  <c r="AM23" i="1"/>
  <c r="AO39" i="1"/>
  <c r="AM16" i="1"/>
  <c r="AO5" i="1"/>
  <c r="AN62" i="1"/>
  <c r="AO55" i="1"/>
  <c r="AO61" i="1"/>
  <c r="AN50" i="1"/>
  <c r="AO14" i="1"/>
  <c r="AN8" i="1"/>
  <c r="AO56" i="1"/>
  <c r="AM6" i="1"/>
  <c r="AN31" i="1"/>
  <c r="AM33" i="1"/>
  <c r="AN29" i="1"/>
  <c r="AM19" i="1"/>
  <c r="AN58" i="1"/>
  <c r="AN57" i="1"/>
  <c r="AM47" i="1"/>
  <c r="AO57" i="1"/>
  <c r="AN59" i="1"/>
  <c r="AO33" i="1"/>
  <c r="AO10" i="1"/>
  <c r="AN10" i="1"/>
  <c r="AO19" i="1"/>
  <c r="AO53" i="1"/>
  <c r="AM8" i="1"/>
  <c r="AM46" i="1"/>
  <c r="AN21" i="1"/>
  <c r="AM57" i="1"/>
  <c r="I21" i="4"/>
  <c r="I19" i="4"/>
  <c r="AN40" i="1"/>
  <c r="AM11" i="1"/>
  <c r="AM5" i="1"/>
  <c r="AN19" i="1"/>
  <c r="AM36" i="1"/>
  <c r="AN6" i="1"/>
  <c r="AN44" i="1"/>
  <c r="AO58" i="1"/>
  <c r="AM60" i="1"/>
  <c r="AO49" i="1"/>
  <c r="AO17" i="1"/>
  <c r="AN48" i="1"/>
  <c r="AO52" i="1"/>
  <c r="AN35" i="1"/>
  <c r="AN22" i="1"/>
  <c r="AO48" i="1"/>
  <c r="AM55" i="1"/>
  <c r="AM14" i="1"/>
  <c r="AM7" i="1"/>
  <c r="AO67" i="1"/>
  <c r="AN41" i="1"/>
  <c r="AO20" i="1"/>
  <c r="AN61" i="1"/>
  <c r="AN65" i="1"/>
  <c r="AN16" i="1"/>
  <c r="AO12" i="1"/>
  <c r="AO25" i="1"/>
  <c r="AN36" i="1"/>
  <c r="AN37" i="1"/>
  <c r="AN20" i="1"/>
  <c r="AO26" i="1"/>
  <c r="AN54" i="1"/>
  <c r="AM15" i="1"/>
  <c r="AN25" i="1"/>
  <c r="AN32" i="1"/>
  <c r="AO41" i="1"/>
  <c r="AO68" i="1"/>
  <c r="AM34" i="1"/>
  <c r="AN24" i="1"/>
  <c r="AM28" i="1"/>
  <c r="AO38" i="1"/>
  <c r="AO62" i="1"/>
  <c r="AO9" i="1"/>
  <c r="AM44" i="1"/>
  <c r="AO69" i="1"/>
  <c r="AM10" i="1"/>
  <c r="AM12" i="1"/>
  <c r="AN23" i="1"/>
  <c r="AM51" i="1"/>
  <c r="AO60" i="1"/>
  <c r="AM17" i="1"/>
  <c r="AO34" i="1"/>
  <c r="AM26" i="1"/>
  <c r="AM22" i="1"/>
  <c r="AN53" i="1"/>
  <c r="AN69" i="1"/>
  <c r="AM59" i="1"/>
  <c r="AM50" i="1"/>
  <c r="AO8" i="1"/>
  <c r="AM62" i="1"/>
  <c r="AN28" i="1"/>
  <c r="AM13" i="1"/>
  <c r="AM43" i="1"/>
  <c r="AN60" i="1"/>
  <c r="AM35" i="1"/>
  <c r="AM66" i="1"/>
  <c r="AM48" i="1"/>
  <c r="AM42" i="1"/>
  <c r="AM9" i="1"/>
  <c r="AN15" i="1"/>
  <c r="AN27" i="1"/>
  <c r="AO66" i="1"/>
  <c r="AN43" i="1"/>
  <c r="AM54" i="1"/>
  <c r="AO35" i="1"/>
  <c r="AO29" i="1"/>
  <c r="AM29" i="1"/>
  <c r="AO7" i="1"/>
  <c r="AO18" i="1"/>
  <c r="AM25" i="1"/>
  <c r="AN14" i="1"/>
  <c r="AM20" i="1"/>
  <c r="AO21" i="1"/>
  <c r="AM58" i="1"/>
  <c r="AN30" i="1"/>
  <c r="AN7" i="1"/>
  <c r="AO51" i="1"/>
  <c r="AM64" i="1"/>
  <c r="AM67" i="1"/>
  <c r="AO30" i="1"/>
  <c r="AO24" i="1"/>
  <c r="AM21" i="1"/>
  <c r="AO31" i="1"/>
  <c r="AM41" i="1"/>
  <c r="AO59" i="1"/>
  <c r="AM37" i="1"/>
  <c r="AN46" i="1"/>
  <c r="AM18" i="1"/>
  <c r="AM52" i="1"/>
  <c r="AO50" i="1"/>
  <c r="AO13" i="1"/>
  <c r="AO37" i="1"/>
  <c r="AO45" i="1"/>
  <c r="AO63" i="1"/>
  <c r="AN49" i="1"/>
  <c r="AM38" i="1"/>
  <c r="AN56" i="1"/>
  <c r="AM40" i="1"/>
  <c r="AN26" i="1"/>
  <c r="AO54" i="1"/>
  <c r="AO40" i="1"/>
  <c r="AM39" i="1"/>
  <c r="AM27" i="1"/>
  <c r="AN52" i="1"/>
  <c r="AN42" i="1"/>
  <c r="AM65" i="1"/>
  <c r="AO43" i="1"/>
  <c r="AN17" i="1"/>
  <c r="AO23" i="1"/>
  <c r="AO36" i="1"/>
  <c r="AN66" i="1"/>
  <c r="AO65" i="1"/>
  <c r="AM56" i="1"/>
  <c r="AN9" i="1"/>
  <c r="AN13" i="1"/>
  <c r="AN4" i="1"/>
  <c r="AM49" i="1"/>
  <c r="AN64" i="1"/>
  <c r="AO64" i="1"/>
  <c r="AN18" i="1"/>
  <c r="AO16" i="1"/>
  <c r="AN51" i="1"/>
  <c r="AM31" i="1"/>
  <c r="AM4" i="1"/>
  <c r="AM61" i="1"/>
  <c r="AN12" i="1"/>
  <c r="AM68" i="1"/>
  <c r="AO42" i="1"/>
  <c r="AN63" i="1"/>
  <c r="AM53" i="1"/>
  <c r="AM63" i="1"/>
  <c r="AO15" i="1"/>
  <c r="AN38" i="1"/>
  <c r="AM45" i="1"/>
  <c r="AN47" i="1"/>
  <c r="AN11" i="1"/>
  <c r="AO44" i="1"/>
  <c r="AO47" i="1"/>
  <c r="AO11" i="1"/>
  <c r="AO32" i="1"/>
  <c r="AN5" i="1"/>
  <c r="AO46" i="1"/>
  <c r="AO28" i="1"/>
  <c r="AM69" i="1"/>
  <c r="AN34" i="1"/>
  <c r="AN67" i="1"/>
  <c r="AN45" i="1"/>
  <c r="AO22" i="1"/>
  <c r="AN39" i="1"/>
  <c r="AN55" i="1"/>
  <c r="AO4" i="1"/>
  <c r="AN33" i="1"/>
  <c r="AO27" i="1"/>
  <c r="AM32" i="1"/>
  <c r="AO6" i="1"/>
  <c r="AN68" i="1"/>
  <c r="AM54" i="2"/>
  <c r="AN59" i="2"/>
  <c r="AM64" i="2"/>
  <c r="AN65" i="2"/>
  <c r="AO51" i="3"/>
  <c r="AM13" i="3"/>
  <c r="AO4" i="2"/>
  <c r="AO10" i="2"/>
  <c r="AN13" i="2"/>
  <c r="AN28" i="2"/>
  <c r="AM43" i="2"/>
  <c r="AN64" i="2"/>
  <c r="AO22" i="2"/>
  <c r="AM39" i="2"/>
  <c r="AO29" i="2"/>
  <c r="AN21" i="2"/>
  <c r="AM22" i="2"/>
  <c r="AN63" i="2"/>
  <c r="AO66" i="2"/>
  <c r="AM58" i="2"/>
  <c r="AM21" i="2"/>
  <c r="AO28" i="2"/>
  <c r="AM60" i="2"/>
  <c r="AM37" i="2"/>
  <c r="AO49" i="2"/>
  <c r="AM53" i="2"/>
  <c r="AM28" i="2"/>
  <c r="AM33" i="2"/>
  <c r="AN38" i="2"/>
  <c r="AM65" i="2"/>
  <c r="AN30" i="2"/>
  <c r="AO56" i="2"/>
  <c r="AO53" i="2"/>
  <c r="AO20" i="2"/>
  <c r="AN43" i="2"/>
  <c r="AO5" i="2"/>
  <c r="AN41" i="2"/>
  <c r="I12" i="4"/>
  <c r="AM56" i="2"/>
  <c r="AM69" i="2"/>
  <c r="AM27" i="2"/>
  <c r="AN67" i="2"/>
  <c r="AM12" i="2"/>
  <c r="AM34" i="2"/>
  <c r="AN27" i="2"/>
  <c r="AN39" i="2"/>
  <c r="AO15" i="2"/>
  <c r="AM16" i="2"/>
  <c r="AM15" i="2"/>
  <c r="AO68" i="2"/>
  <c r="AN66" i="2"/>
  <c r="AN42" i="2"/>
  <c r="AM32" i="2"/>
  <c r="AO40" i="2"/>
  <c r="AO64" i="2"/>
  <c r="AO60" i="2"/>
  <c r="AN18" i="2"/>
  <c r="AM31" i="2"/>
  <c r="AO39" i="2"/>
  <c r="AN37" i="2"/>
  <c r="AM17" i="2"/>
  <c r="AO42" i="2"/>
  <c r="AN6" i="2"/>
  <c r="AM67" i="2"/>
  <c r="AO32" i="2"/>
  <c r="AO55" i="2"/>
  <c r="AN54" i="2"/>
  <c r="AN22" i="2"/>
  <c r="AM30" i="2"/>
  <c r="AN25" i="2"/>
  <c r="AN60" i="2"/>
  <c r="AN8" i="2"/>
  <c r="AO38" i="2"/>
  <c r="AN14" i="2"/>
  <c r="AN66" i="3"/>
  <c r="AN32" i="3"/>
  <c r="AN50" i="3"/>
  <c r="AN65" i="3"/>
  <c r="AO45" i="3"/>
  <c r="AN18" i="3"/>
  <c r="AM34" i="3"/>
  <c r="AN36" i="2"/>
  <c r="AM52" i="2"/>
  <c r="AO65" i="2"/>
  <c r="AM5" i="2"/>
  <c r="AN47" i="2"/>
  <c r="AM23" i="2"/>
  <c r="AM25" i="2"/>
  <c r="AO62" i="2"/>
  <c r="AO58" i="2"/>
  <c r="AM35" i="2"/>
  <c r="AM29" i="2"/>
  <c r="AN11" i="2"/>
  <c r="AN29" i="2"/>
  <c r="AO35" i="2"/>
  <c r="AN53" i="2"/>
  <c r="AO36" i="2"/>
  <c r="AM55" i="2"/>
  <c r="AO48" i="2"/>
  <c r="AO67" i="2"/>
  <c r="AO44" i="2"/>
  <c r="AN7" i="2"/>
  <c r="AM13" i="2"/>
  <c r="AN15" i="2"/>
  <c r="AN24" i="2"/>
  <c r="AO30" i="2"/>
  <c r="AN33" i="2"/>
  <c r="AM26" i="2"/>
  <c r="AO26" i="2"/>
  <c r="AO50" i="2"/>
  <c r="AO9" i="2"/>
  <c r="AO16" i="2"/>
  <c r="AO54" i="2"/>
  <c r="AO51" i="2"/>
  <c r="AM62" i="2"/>
  <c r="AM66" i="2"/>
  <c r="AM51" i="2"/>
  <c r="AO46" i="2"/>
  <c r="AN26" i="2"/>
  <c r="AO45" i="2"/>
  <c r="AM61" i="2"/>
  <c r="AM14" i="2"/>
  <c r="AM19" i="2"/>
  <c r="AN55" i="2"/>
  <c r="AM40" i="2"/>
  <c r="AM57" i="2"/>
  <c r="AM36" i="2"/>
  <c r="AN52" i="2"/>
  <c r="AN17" i="2"/>
  <c r="AM49" i="2"/>
  <c r="AO27" i="2"/>
  <c r="AN35" i="2"/>
  <c r="AN23" i="2"/>
  <c r="AN58" i="2"/>
  <c r="AN61" i="2"/>
  <c r="AN16" i="2"/>
  <c r="AN51" i="2"/>
  <c r="AM18" i="2"/>
  <c r="AM9" i="2"/>
  <c r="AM68" i="2"/>
  <c r="AO24" i="2"/>
  <c r="AM63" i="2"/>
  <c r="AM20" i="2"/>
  <c r="AN10" i="2"/>
  <c r="AN40" i="2"/>
  <c r="AM45" i="2"/>
  <c r="AO34" i="2"/>
  <c r="AO18" i="2"/>
  <c r="AO33" i="2"/>
  <c r="AN68" i="2"/>
  <c r="AM6" i="2"/>
  <c r="AM11" i="2"/>
  <c r="AN57" i="2"/>
  <c r="AO63" i="2"/>
  <c r="AM24" i="2"/>
  <c r="AN56" i="2"/>
  <c r="AM42" i="2"/>
  <c r="AN34" i="2"/>
  <c r="AO17" i="2"/>
  <c r="AN50" i="2"/>
  <c r="AM47" i="2"/>
  <c r="AN4" i="2"/>
  <c r="AO69" i="2"/>
  <c r="AM50" i="2"/>
  <c r="AM7" i="2"/>
  <c r="AO52" i="2"/>
  <c r="AO25" i="2"/>
  <c r="AN49" i="2"/>
  <c r="AO13" i="2"/>
  <c r="AN44" i="2"/>
  <c r="AN62" i="2"/>
  <c r="AM10" i="2"/>
  <c r="AN31" i="2"/>
  <c r="AN45" i="2"/>
  <c r="AO8" i="2"/>
  <c r="AM48" i="2"/>
  <c r="AO12" i="2"/>
  <c r="AO47" i="2"/>
  <c r="AN9" i="2"/>
  <c r="AO11" i="2"/>
  <c r="AN5" i="2"/>
  <c r="AO41" i="2"/>
  <c r="AN19" i="2"/>
  <c r="AM44" i="2"/>
  <c r="AM41" i="2"/>
  <c r="AM46" i="2"/>
  <c r="AO59" i="2"/>
  <c r="AO14" i="2"/>
  <c r="AO43" i="2"/>
  <c r="AN69" i="2"/>
  <c r="AM59" i="2"/>
  <c r="AO23" i="2"/>
  <c r="AO7" i="2"/>
  <c r="AO57" i="2"/>
  <c r="AO6" i="2"/>
  <c r="AM4" i="2"/>
  <c r="AO21" i="2"/>
  <c r="AN12" i="2"/>
  <c r="AO37" i="2"/>
  <c r="AO61" i="2"/>
  <c r="AN48" i="2"/>
  <c r="AO31" i="2"/>
  <c r="AO19" i="2"/>
  <c r="AN32" i="2"/>
  <c r="AN20" i="2"/>
  <c r="AM8" i="2"/>
  <c r="AN46" i="2"/>
  <c r="AN53" i="3"/>
  <c r="AN38" i="3"/>
  <c r="AO60" i="3"/>
  <c r="AM36" i="3"/>
  <c r="AO53" i="3"/>
  <c r="AO28" i="3"/>
  <c r="AO8" i="3"/>
  <c r="AO7" i="3"/>
  <c r="AO69" i="3"/>
  <c r="AO57" i="3"/>
  <c r="AM53" i="3"/>
  <c r="AO12" i="3"/>
  <c r="AM63" i="3"/>
  <c r="AM29" i="3"/>
  <c r="AO39" i="3"/>
  <c r="AN8" i="3"/>
  <c r="AM33" i="3"/>
  <c r="AN17" i="3"/>
  <c r="AO6" i="3"/>
  <c r="AN54" i="3"/>
  <c r="AO38" i="3"/>
  <c r="AN36" i="3"/>
  <c r="AN62" i="3"/>
  <c r="AO55" i="3"/>
  <c r="AN40" i="3"/>
  <c r="AN39" i="3"/>
  <c r="AM18" i="3"/>
  <c r="AM21" i="3"/>
  <c r="AO35" i="3"/>
  <c r="AN68" i="3"/>
  <c r="AN59" i="3"/>
  <c r="AO20" i="3"/>
  <c r="AN20" i="3"/>
  <c r="AN43" i="3"/>
  <c r="AM16" i="3"/>
  <c r="AN58" i="3"/>
  <c r="AM4" i="3"/>
  <c r="AO41" i="3"/>
  <c r="AN11" i="3"/>
  <c r="AO50" i="3"/>
  <c r="AM20" i="3"/>
  <c r="AO56" i="3"/>
  <c r="AM59" i="3"/>
  <c r="AN9" i="3"/>
  <c r="AM40" i="3"/>
  <c r="AN7" i="3"/>
  <c r="AN24" i="3"/>
  <c r="AM48" i="3"/>
  <c r="AM67" i="3"/>
  <c r="AN34" i="3"/>
  <c r="AO49" i="3"/>
  <c r="AO47" i="3"/>
  <c r="AM10" i="3"/>
  <c r="AN31" i="3"/>
  <c r="AO65" i="3"/>
  <c r="AO22" i="3"/>
  <c r="AN22" i="3"/>
  <c r="AM6" i="3"/>
  <c r="AO68" i="3"/>
  <c r="AO54" i="3"/>
  <c r="AN60" i="3"/>
  <c r="AM37" i="3"/>
  <c r="AO11" i="3"/>
  <c r="AM38" i="3"/>
  <c r="AM12" i="3"/>
  <c r="AM65" i="3"/>
  <c r="AO9" i="3"/>
  <c r="AO37" i="3"/>
  <c r="AN23" i="3"/>
  <c r="AN26" i="3"/>
  <c r="AM26" i="3"/>
  <c r="AO63" i="3"/>
  <c r="AM64" i="3"/>
  <c r="AM24" i="3"/>
  <c r="AN42" i="3"/>
  <c r="AM56" i="3"/>
  <c r="AM61" i="3"/>
  <c r="AO14" i="3"/>
  <c r="AO31" i="3"/>
  <c r="AN56" i="3"/>
  <c r="AO13" i="3"/>
  <c r="AN52" i="3"/>
  <c r="AN48" i="3"/>
  <c r="AO43" i="3"/>
  <c r="AO44" i="3"/>
  <c r="AO19" i="3"/>
  <c r="AM60" i="3"/>
  <c r="AO64" i="3"/>
  <c r="AM11" i="3"/>
  <c r="AO26" i="3"/>
  <c r="AM43" i="3"/>
  <c r="AM49" i="3"/>
  <c r="AM23" i="3"/>
  <c r="AN46" i="3"/>
  <c r="AN12" i="3"/>
  <c r="AN4" i="3"/>
  <c r="AN29" i="3"/>
  <c r="AM28" i="3"/>
  <c r="AO61" i="3"/>
  <c r="AN10" i="3"/>
  <c r="AM7" i="3"/>
  <c r="AM17" i="3"/>
  <c r="AO17" i="3"/>
  <c r="AO24" i="3"/>
  <c r="AO66" i="3"/>
  <c r="AM25" i="3"/>
  <c r="AO46" i="3"/>
  <c r="AM27" i="3"/>
  <c r="AO62" i="3"/>
  <c r="AN13" i="3"/>
  <c r="AM14" i="3"/>
  <c r="AM68" i="3"/>
  <c r="AO36" i="3"/>
  <c r="AN33" i="3"/>
  <c r="AM42" i="3"/>
  <c r="AM57" i="3"/>
  <c r="AN45" i="3"/>
  <c r="AN28" i="3"/>
  <c r="AM32" i="3"/>
  <c r="AN61" i="3"/>
  <c r="AM30" i="3"/>
  <c r="AN49" i="3"/>
  <c r="AM39" i="3"/>
  <c r="AM51" i="3"/>
  <c r="AM19" i="3"/>
  <c r="AM22" i="3"/>
  <c r="AM69" i="3"/>
  <c r="AN41" i="3"/>
  <c r="AO18" i="3"/>
  <c r="AO16" i="3"/>
  <c r="AO23" i="3"/>
  <c r="AM45" i="3"/>
  <c r="AO4" i="3"/>
  <c r="AO58" i="3"/>
  <c r="AM54" i="3"/>
  <c r="AN25" i="3"/>
  <c r="AO32" i="3"/>
  <c r="AM8" i="3"/>
  <c r="AN44" i="3"/>
  <c r="AN64" i="3"/>
  <c r="AO40" i="3"/>
  <c r="AM58" i="3"/>
  <c r="AN47" i="3"/>
  <c r="AO42" i="3"/>
  <c r="AO30" i="3"/>
  <c r="AN21" i="3"/>
  <c r="AO59" i="3"/>
  <c r="AM62" i="3"/>
  <c r="AO10" i="3"/>
  <c r="AN55" i="3"/>
  <c r="AN37" i="3"/>
  <c r="AO48" i="3"/>
  <c r="AM44" i="3"/>
  <c r="AM66" i="3"/>
  <c r="AO15" i="3"/>
  <c r="AN63" i="3"/>
  <c r="AO29" i="3"/>
  <c r="AO25" i="3"/>
  <c r="AO67" i="3"/>
  <c r="AN67" i="3"/>
  <c r="AN30" i="3"/>
  <c r="AN27" i="3"/>
  <c r="AN15" i="3"/>
  <c r="AM52" i="3"/>
  <c r="AN35" i="3"/>
  <c r="AM46" i="3"/>
  <c r="AN16" i="3"/>
  <c r="AO52" i="3"/>
  <c r="AN57" i="3"/>
  <c r="AM5" i="3"/>
  <c r="AM35" i="3"/>
  <c r="AM9" i="3"/>
  <c r="AM41" i="3"/>
  <c r="AM55" i="3"/>
  <c r="AO27" i="3"/>
  <c r="AO33" i="3"/>
  <c r="AO5" i="3"/>
  <c r="AN6" i="3"/>
  <c r="AN19" i="3"/>
  <c r="AM50" i="3"/>
  <c r="AN51" i="3"/>
  <c r="AN5" i="3"/>
  <c r="AM47" i="3"/>
  <c r="AO21" i="3"/>
  <c r="AM15" i="3"/>
  <c r="AN69" i="3"/>
  <c r="AM31" i="3"/>
  <c r="AN14" i="3"/>
  <c r="AA59" i="1"/>
  <c r="AA39" i="1"/>
  <c r="AA45" i="1"/>
  <c r="AA51" i="1"/>
  <c r="AB35" i="2"/>
  <c r="AB26" i="2"/>
  <c r="AA68" i="2"/>
  <c r="AB7" i="2"/>
  <c r="AB25" i="2"/>
  <c r="AB12" i="2"/>
  <c r="AA66" i="2"/>
  <c r="AB5" i="2"/>
  <c r="AA62" i="2"/>
  <c r="AA20" i="2"/>
  <c r="AA4" i="2"/>
  <c r="AB10" i="2"/>
  <c r="AA60" i="2"/>
  <c r="AA8" i="2"/>
  <c r="AB49" i="2"/>
  <c r="AA53" i="2"/>
  <c r="AA50" i="2"/>
  <c r="AA61" i="2"/>
  <c r="AA69" i="2"/>
  <c r="AA46" i="1"/>
  <c r="AA63" i="1"/>
  <c r="AB59" i="1"/>
  <c r="AB69" i="1"/>
  <c r="AB27" i="1"/>
  <c r="AA43" i="1"/>
  <c r="AA44" i="1"/>
  <c r="AA40" i="1"/>
  <c r="AB31" i="1"/>
  <c r="E12" i="4"/>
  <c r="AH66" i="3"/>
  <c r="AJ60" i="3"/>
  <c r="AH67" i="3"/>
  <c r="AI55" i="3"/>
  <c r="AI54" i="3"/>
  <c r="AI44" i="3"/>
  <c r="AI19" i="3"/>
  <c r="AJ27" i="3"/>
  <c r="AJ30" i="3"/>
  <c r="AJ31" i="3"/>
  <c r="AI51" i="3"/>
  <c r="AI65" i="3"/>
  <c r="AI43" i="3"/>
  <c r="AI64" i="3"/>
  <c r="AI58" i="3"/>
  <c r="AH62" i="3"/>
  <c r="AH43" i="3"/>
  <c r="AI26" i="3"/>
  <c r="AI13" i="3"/>
  <c r="AI32" i="3"/>
  <c r="AI25" i="3"/>
  <c r="AJ52" i="3"/>
  <c r="AI30" i="3"/>
  <c r="AH27" i="3"/>
  <c r="AI57" i="3"/>
  <c r="AH13" i="3"/>
  <c r="AI66" i="3"/>
  <c r="AJ9" i="3"/>
  <c r="AJ54" i="3"/>
  <c r="AJ61" i="3"/>
  <c r="AI53" i="3"/>
  <c r="AH16" i="3"/>
  <c r="AH21" i="3"/>
  <c r="AJ19" i="3"/>
  <c r="AI56" i="3"/>
  <c r="AI4" i="3"/>
  <c r="AH22" i="3"/>
  <c r="AI38" i="3"/>
  <c r="AJ25" i="3"/>
  <c r="AH8" i="3"/>
  <c r="AH54" i="3"/>
  <c r="AI47" i="3"/>
  <c r="AJ40" i="3"/>
  <c r="AI10" i="3"/>
  <c r="AJ47" i="3"/>
  <c r="AH69" i="3"/>
  <c r="AH7" i="3"/>
  <c r="AI34" i="3"/>
  <c r="AI20" i="3"/>
  <c r="AH9" i="3"/>
  <c r="AJ46" i="3"/>
  <c r="AH57" i="3"/>
  <c r="AH17" i="3"/>
  <c r="AH61" i="3"/>
  <c r="AI17" i="3"/>
  <c r="AJ10" i="3"/>
  <c r="AI31" i="3"/>
  <c r="AH50" i="3"/>
  <c r="AH59" i="3"/>
  <c r="AH32" i="3"/>
  <c r="AI46" i="3"/>
  <c r="AI40" i="3"/>
  <c r="AH19" i="3"/>
  <c r="AJ68" i="3"/>
  <c r="AJ23" i="3"/>
  <c r="AH52" i="3"/>
  <c r="AJ16" i="3"/>
  <c r="AH14" i="3"/>
  <c r="AH29" i="3"/>
  <c r="AJ8" i="3"/>
  <c r="AJ57" i="3"/>
  <c r="AJ43" i="3"/>
  <c r="AI11" i="3"/>
  <c r="AH5" i="3"/>
  <c r="AI41" i="3"/>
  <c r="AI5" i="3"/>
  <c r="AH23" i="3"/>
  <c r="AJ69" i="3"/>
  <c r="AI37" i="3"/>
  <c r="AH55" i="3"/>
  <c r="AJ20" i="3"/>
  <c r="AH49" i="3"/>
  <c r="AI9" i="3"/>
  <c r="AH12" i="3"/>
  <c r="AI59" i="3"/>
  <c r="AJ17" i="3"/>
  <c r="AH68" i="3"/>
  <c r="AI6" i="3"/>
  <c r="AI60" i="3"/>
  <c r="AH18" i="3"/>
  <c r="AI50" i="3"/>
  <c r="AH44" i="3"/>
  <c r="AH41" i="3"/>
  <c r="AI15" i="3"/>
  <c r="AI45" i="3"/>
  <c r="AJ21" i="3"/>
  <c r="AJ45" i="3"/>
  <c r="AH10" i="3"/>
  <c r="AJ29" i="3"/>
  <c r="AH34" i="3"/>
  <c r="AI14" i="3"/>
  <c r="AJ41" i="3"/>
  <c r="AH37" i="3"/>
  <c r="AH36" i="3"/>
  <c r="AH35" i="3"/>
  <c r="AJ65" i="3"/>
  <c r="AI12" i="3"/>
  <c r="AJ63" i="3"/>
  <c r="AH56" i="3"/>
  <c r="AH15" i="3"/>
  <c r="AJ22" i="3"/>
  <c r="AJ14" i="3"/>
  <c r="AH20" i="3"/>
  <c r="AJ37" i="3"/>
  <c r="AH39" i="3"/>
  <c r="AJ18" i="3"/>
  <c r="AI23" i="3"/>
  <c r="AJ12" i="3"/>
  <c r="AJ6" i="3"/>
  <c r="AH58" i="3"/>
  <c r="AJ26" i="3"/>
  <c r="AH53" i="3"/>
  <c r="AI35" i="3"/>
  <c r="AJ32" i="3"/>
  <c r="AJ44" i="3"/>
  <c r="AI29" i="3"/>
  <c r="AJ53" i="3"/>
  <c r="AJ49" i="3"/>
  <c r="AJ39" i="3"/>
  <c r="AI18" i="3"/>
  <c r="AH4" i="3"/>
  <c r="AI63" i="3"/>
  <c r="AJ42" i="3"/>
  <c r="AH26" i="3"/>
  <c r="AH28" i="3"/>
  <c r="AI8" i="3"/>
  <c r="AJ33" i="3"/>
  <c r="AJ48" i="3"/>
  <c r="AJ24" i="3"/>
  <c r="AH45" i="3"/>
  <c r="AI22" i="3"/>
  <c r="AJ38" i="3"/>
  <c r="AH64" i="3"/>
  <c r="AI21" i="3"/>
  <c r="AH40" i="3"/>
  <c r="AI69" i="3"/>
  <c r="AH51" i="3"/>
  <c r="AH47" i="3"/>
  <c r="AI49" i="3"/>
  <c r="AJ34" i="3"/>
  <c r="AH46" i="3"/>
  <c r="AH30" i="3"/>
  <c r="AH42" i="3"/>
  <c r="AH31" i="3"/>
  <c r="AJ67" i="3"/>
  <c r="AI62" i="3"/>
  <c r="AI39" i="3"/>
  <c r="AI52" i="3"/>
  <c r="AJ64" i="3"/>
  <c r="AJ59" i="3"/>
  <c r="AJ15" i="3"/>
  <c r="AI61" i="3"/>
  <c r="H19" i="4"/>
  <c r="AA21" i="1"/>
  <c r="AB22" i="1"/>
  <c r="AA13" i="1"/>
  <c r="AB49" i="1"/>
  <c r="AA11" i="1"/>
  <c r="AA14" i="1"/>
  <c r="AJ4" i="3"/>
  <c r="AH24" i="3"/>
  <c r="AI36" i="3"/>
  <c r="AJ50" i="3"/>
  <c r="AH33" i="3"/>
  <c r="AH25" i="3"/>
  <c r="AI48" i="3"/>
  <c r="AI27" i="3"/>
  <c r="AI67" i="3"/>
  <c r="AJ51" i="3"/>
  <c r="AI24" i="3"/>
  <c r="AJ62" i="3"/>
  <c r="AJ5" i="3"/>
  <c r="AJ58" i="3"/>
  <c r="AJ11" i="3"/>
  <c r="AJ66" i="3"/>
  <c r="AH63" i="3"/>
  <c r="AI42" i="3"/>
  <c r="AJ28" i="3"/>
  <c r="AH38" i="3"/>
  <c r="AJ55" i="3"/>
  <c r="AJ7" i="3"/>
  <c r="AH48" i="3"/>
  <c r="AJ13" i="3"/>
  <c r="AI33" i="3"/>
  <c r="AH65" i="3"/>
  <c r="AJ36" i="3"/>
  <c r="AI16" i="3"/>
  <c r="AI68" i="3"/>
  <c r="AH11" i="3"/>
  <c r="AJ35" i="3"/>
  <c r="AH60" i="3"/>
  <c r="AI7" i="3"/>
  <c r="AH6" i="3"/>
  <c r="AJ56" i="3"/>
  <c r="M22" i="4"/>
  <c r="AB56" i="2"/>
  <c r="AA19" i="2"/>
  <c r="AA41" i="2"/>
  <c r="AB41" i="2"/>
  <c r="AA40" i="2"/>
  <c r="AA34" i="2"/>
  <c r="AA28" i="2"/>
  <c r="AB13" i="2"/>
  <c r="AA12" i="2"/>
  <c r="AB36" i="2"/>
  <c r="AA49" i="2"/>
  <c r="AB48" i="2"/>
  <c r="AB51" i="2"/>
  <c r="AB46" i="2"/>
  <c r="AB18" i="2"/>
  <c r="AA39" i="2"/>
  <c r="AB8" i="2"/>
  <c r="AB30" i="2"/>
  <c r="AB45" i="2"/>
  <c r="AA44" i="2"/>
  <c r="AB22" i="2"/>
  <c r="AA63" i="2"/>
  <c r="AA21" i="2"/>
  <c r="AA38" i="2"/>
  <c r="AB32" i="2"/>
  <c r="AB62" i="2"/>
  <c r="AB59" i="2"/>
  <c r="AB31" i="2"/>
  <c r="AB19" i="2"/>
  <c r="AA26" i="2"/>
  <c r="AB58" i="2"/>
  <c r="AB63" i="2"/>
  <c r="AB9" i="2"/>
  <c r="AB6" i="2"/>
  <c r="AA67" i="2"/>
  <c r="AB44" i="2"/>
  <c r="AA30" i="2"/>
  <c r="AB37" i="2"/>
  <c r="AB64" i="2"/>
  <c r="AB52" i="2"/>
  <c r="AB15" i="2"/>
  <c r="AA55" i="2"/>
  <c r="AA59" i="2"/>
  <c r="AA48" i="2"/>
  <c r="AB61" i="2"/>
  <c r="AA23" i="2"/>
  <c r="AB47" i="2"/>
  <c r="AB42" i="2"/>
  <c r="AA27" i="2"/>
  <c r="AB54" i="2"/>
  <c r="AB68" i="2"/>
  <c r="AA31" i="2"/>
  <c r="AB29" i="2"/>
  <c r="AA51" i="2"/>
  <c r="AB39" i="2"/>
  <c r="AA64" i="2"/>
  <c r="AB20" i="2"/>
  <c r="AA15" i="2"/>
  <c r="AA11" i="2"/>
  <c r="AB24" i="2"/>
  <c r="AA65" i="2"/>
  <c r="AA24" i="2"/>
  <c r="AA33" i="2"/>
  <c r="AB50" i="2"/>
  <c r="AB38" i="2"/>
  <c r="AA10" i="2"/>
  <c r="AB69" i="2"/>
  <c r="AA18" i="2"/>
  <c r="AA57" i="2"/>
  <c r="AB40" i="2"/>
  <c r="AB27" i="2"/>
  <c r="AA46" i="2"/>
  <c r="AB60" i="2"/>
  <c r="AB28" i="2"/>
  <c r="AA16" i="2"/>
  <c r="AB16" i="2"/>
  <c r="AA5" i="2"/>
  <c r="AA35" i="2"/>
  <c r="AA7" i="2"/>
  <c r="AA54" i="2"/>
  <c r="AB11" i="2"/>
  <c r="AA45" i="2"/>
  <c r="AB14" i="2"/>
  <c r="AB53" i="2"/>
  <c r="AA25" i="2"/>
  <c r="AA43" i="2"/>
  <c r="AA47" i="2"/>
  <c r="AA13" i="2"/>
  <c r="AB17" i="2"/>
  <c r="AA37" i="2"/>
  <c r="AA9" i="2"/>
  <c r="AA36" i="2"/>
  <c r="AB4" i="2"/>
  <c r="AA22" i="2"/>
  <c r="AA52" i="2"/>
  <c r="AB55" i="2"/>
  <c r="AA29" i="2"/>
  <c r="AA42" i="2"/>
  <c r="AB67" i="2"/>
  <c r="AB33" i="2"/>
  <c r="AB21" i="2"/>
  <c r="AB43" i="2"/>
  <c r="AA14" i="2"/>
  <c r="AA56" i="2"/>
  <c r="AB57" i="2"/>
  <c r="AA58" i="2"/>
  <c r="AB66" i="2"/>
  <c r="AA17" i="2"/>
  <c r="AB34" i="2"/>
  <c r="AB65" i="2"/>
  <c r="AG54" i="2"/>
  <c r="AF67" i="2"/>
  <c r="AF69" i="2"/>
  <c r="AA64" i="1"/>
  <c r="AB39" i="1"/>
  <c r="AB15" i="1"/>
  <c r="AB4" i="1"/>
  <c r="AB65" i="1"/>
  <c r="AA27" i="1"/>
  <c r="AA61" i="1"/>
  <c r="AA24" i="1"/>
  <c r="AA32" i="1"/>
  <c r="AB40" i="1"/>
  <c r="AA16" i="1"/>
  <c r="AF24" i="1"/>
  <c r="AF54" i="1"/>
  <c r="AB37" i="1"/>
  <c r="AB64" i="1"/>
  <c r="AA47" i="1"/>
  <c r="AB11" i="1"/>
  <c r="AA65" i="1"/>
  <c r="AA19" i="1"/>
  <c r="AA31" i="1"/>
  <c r="AA7" i="1"/>
  <c r="AB36" i="1"/>
  <c r="AA4" i="1"/>
  <c r="AB6" i="1"/>
  <c r="AB28" i="1"/>
  <c r="AB30" i="1"/>
  <c r="AA68" i="1"/>
  <c r="AA35" i="1"/>
  <c r="AA41" i="1"/>
  <c r="AA34" i="1"/>
  <c r="AB58" i="1"/>
  <c r="AA50" i="1"/>
  <c r="AA8" i="1"/>
  <c r="AB21" i="1"/>
  <c r="AA56" i="1"/>
  <c r="AB42" i="1"/>
  <c r="AA57" i="1"/>
  <c r="AB53" i="1"/>
  <c r="AA52" i="1"/>
  <c r="AA25" i="1"/>
  <c r="AB24" i="1"/>
  <c r="AA9" i="1"/>
  <c r="AA48" i="1"/>
  <c r="AB60" i="1"/>
  <c r="AA30" i="1"/>
  <c r="AB61" i="1"/>
  <c r="AB56" i="1"/>
  <c r="AA53" i="1"/>
  <c r="AB25" i="1"/>
  <c r="AA17" i="1"/>
  <c r="AB33" i="1"/>
  <c r="AB48" i="1"/>
  <c r="AB35" i="1"/>
  <c r="AA58" i="1"/>
  <c r="AB17" i="1"/>
  <c r="AB44" i="1"/>
  <c r="AB63" i="1"/>
  <c r="AB8" i="1"/>
  <c r="AB47" i="1"/>
  <c r="AB5" i="1"/>
  <c r="AB19" i="1"/>
  <c r="AA28" i="1"/>
  <c r="AB55" i="1"/>
  <c r="AA15" i="1"/>
  <c r="AB51" i="1"/>
  <c r="AB29" i="1"/>
  <c r="AA69" i="1"/>
  <c r="AB46" i="1"/>
  <c r="AB12" i="1"/>
  <c r="AB13" i="1"/>
  <c r="AB38" i="1"/>
  <c r="AA62" i="1"/>
  <c r="AB20" i="1"/>
  <c r="AB16" i="1"/>
  <c r="AA23" i="1"/>
  <c r="AB18" i="1"/>
  <c r="AB14" i="1"/>
  <c r="AB57" i="1"/>
  <c r="AA38" i="1"/>
  <c r="AB23" i="1"/>
  <c r="AB32" i="1"/>
  <c r="AA42" i="1"/>
  <c r="AA55" i="1"/>
  <c r="AA6" i="1"/>
  <c r="AB45" i="1"/>
  <c r="AA29" i="1"/>
  <c r="AA5" i="1"/>
  <c r="AA12" i="1"/>
  <c r="AA66" i="1"/>
  <c r="AA33" i="1"/>
  <c r="AA54" i="1"/>
  <c r="AF53" i="1"/>
  <c r="AF27" i="1"/>
  <c r="AG9" i="1"/>
  <c r="AF48" i="1"/>
  <c r="AG15" i="1"/>
  <c r="AF30" i="1"/>
  <c r="AG55" i="1"/>
  <c r="AF31" i="1"/>
  <c r="AG46" i="1"/>
  <c r="AG28" i="1"/>
  <c r="AF64" i="1"/>
  <c r="AF6" i="1"/>
  <c r="AF59" i="1"/>
  <c r="AF25" i="1"/>
  <c r="AG59" i="1"/>
  <c r="AG68" i="1"/>
  <c r="AF61" i="1"/>
  <c r="AF28" i="1"/>
  <c r="AF46" i="1"/>
  <c r="AG14" i="1"/>
  <c r="AF63" i="1"/>
  <c r="AF16" i="1"/>
  <c r="AF35" i="1"/>
  <c r="AG16" i="1"/>
  <c r="AF41" i="1"/>
  <c r="AF23" i="1"/>
  <c r="AG65" i="1"/>
  <c r="AG39" i="1"/>
  <c r="AG43" i="1"/>
  <c r="AG21" i="1"/>
  <c r="AF37" i="1"/>
  <c r="AF22" i="1"/>
  <c r="AG31" i="1"/>
  <c r="AF42" i="1"/>
  <c r="AG32" i="1"/>
  <c r="AF36" i="1"/>
  <c r="AG64" i="1"/>
  <c r="AG13" i="1"/>
  <c r="AF4" i="1"/>
  <c r="AF34" i="1"/>
  <c r="AG6" i="1"/>
  <c r="AF52" i="1"/>
  <c r="AF7" i="1"/>
  <c r="AG19" i="1"/>
  <c r="AG26" i="1"/>
  <c r="AF13" i="1"/>
  <c r="AG18" i="1"/>
  <c r="AF39" i="1"/>
  <c r="AF10" i="1"/>
  <c r="AG12" i="1"/>
  <c r="AG22" i="1"/>
  <c r="AG17" i="1"/>
  <c r="AF20" i="1"/>
  <c r="AG36" i="1"/>
  <c r="AF68" i="1"/>
  <c r="AF14" i="1"/>
  <c r="AF49" i="1"/>
  <c r="AG44" i="1"/>
  <c r="AG24" i="1"/>
  <c r="AF58" i="1"/>
  <c r="AF15" i="1"/>
  <c r="AG50" i="1"/>
  <c r="AG56" i="1"/>
  <c r="AF21" i="1"/>
  <c r="AG40" i="1"/>
  <c r="AF18" i="1"/>
  <c r="AF55" i="1"/>
  <c r="AF32" i="1"/>
  <c r="AF45" i="1"/>
  <c r="AF67" i="1"/>
  <c r="AF50" i="1"/>
  <c r="AF38" i="1"/>
  <c r="AF66" i="1"/>
  <c r="AG62" i="1"/>
  <c r="AG57" i="1"/>
  <c r="AF40" i="1"/>
  <c r="AG35" i="1"/>
  <c r="AG37" i="1"/>
  <c r="AF26" i="1"/>
  <c r="AF17" i="1"/>
  <c r="AG66" i="1"/>
  <c r="AG47" i="1"/>
  <c r="AF43" i="1"/>
  <c r="AG49" i="1"/>
  <c r="AF44" i="1"/>
  <c r="AF5" i="1"/>
  <c r="AG58" i="1"/>
  <c r="AG69" i="1"/>
  <c r="AG63" i="1"/>
  <c r="AF47" i="1"/>
  <c r="AG10" i="1"/>
  <c r="AF33" i="1"/>
  <c r="AF29" i="1"/>
  <c r="AF65" i="1"/>
  <c r="AF57" i="1"/>
  <c r="AG52" i="1"/>
  <c r="AF12" i="1"/>
  <c r="AG25" i="1"/>
  <c r="AF11" i="1"/>
  <c r="AG34" i="1"/>
  <c r="AG33" i="1"/>
  <c r="AG8" i="1"/>
  <c r="AG4" i="1"/>
  <c r="AG23" i="1"/>
  <c r="AG38" i="1"/>
  <c r="AF9" i="1"/>
  <c r="AF60" i="1"/>
  <c r="AF56" i="1"/>
  <c r="AG5" i="1"/>
  <c r="AG42" i="1"/>
  <c r="AG67" i="1"/>
  <c r="AG30" i="1"/>
  <c r="AF69" i="1"/>
  <c r="AG7" i="1"/>
  <c r="AG27" i="1"/>
  <c r="AG48" i="1"/>
  <c r="AF51" i="1"/>
  <c r="AG60" i="1"/>
  <c r="AG41" i="1"/>
  <c r="AG54" i="1"/>
  <c r="AG11" i="1"/>
  <c r="AG20" i="1"/>
  <c r="AG61" i="1"/>
  <c r="AF19" i="1"/>
  <c r="AF8" i="1"/>
  <c r="AG45" i="1"/>
  <c r="AG51" i="1"/>
  <c r="AF62" i="1"/>
  <c r="AG29" i="1"/>
  <c r="D19" i="4"/>
  <c r="AF12" i="3"/>
  <c r="AF49" i="3"/>
  <c r="AF47" i="3"/>
  <c r="AG16" i="3"/>
  <c r="AF18" i="3"/>
  <c r="AF8" i="3"/>
  <c r="AF43" i="3"/>
  <c r="AG53" i="3"/>
  <c r="AG21" i="3"/>
  <c r="AG4" i="3"/>
  <c r="AF53" i="3"/>
  <c r="AG49" i="3"/>
  <c r="AF31" i="3"/>
  <c r="AF21" i="3"/>
  <c r="AG8" i="3"/>
  <c r="AF35" i="3"/>
  <c r="AF16" i="3"/>
  <c r="AF19" i="3"/>
  <c r="AG30" i="3"/>
  <c r="AF34" i="3"/>
  <c r="AG6" i="3"/>
  <c r="AG24" i="3"/>
  <c r="AF64" i="3"/>
  <c r="AF40" i="3"/>
  <c r="AG43" i="3"/>
  <c r="AF32" i="3"/>
  <c r="AF10" i="3"/>
  <c r="AF58" i="3"/>
  <c r="AL62" i="3"/>
  <c r="AF14" i="3"/>
  <c r="AF46" i="3"/>
  <c r="AF25" i="3"/>
  <c r="AG33" i="3"/>
  <c r="AG62" i="3"/>
  <c r="AF7" i="3"/>
  <c r="AG27" i="3"/>
  <c r="AF60" i="3"/>
  <c r="AG25" i="3"/>
  <c r="AG36" i="3"/>
  <c r="AG23" i="3"/>
  <c r="AG44" i="3"/>
  <c r="AF39" i="3"/>
  <c r="AG58" i="3"/>
  <c r="AF24" i="3"/>
  <c r="AF63" i="3"/>
  <c r="AF20" i="3"/>
  <c r="AG66" i="3"/>
  <c r="AF55" i="3"/>
  <c r="AG40" i="3"/>
  <c r="AG54" i="3"/>
  <c r="AG19" i="3"/>
  <c r="AG37" i="3"/>
  <c r="AF27" i="3"/>
  <c r="AF42" i="3"/>
  <c r="AF57" i="3"/>
  <c r="AG69" i="3"/>
  <c r="AG56" i="3"/>
  <c r="AF51" i="3"/>
  <c r="AF54" i="3"/>
  <c r="AG29" i="3"/>
  <c r="AG67" i="3"/>
  <c r="AG31" i="3"/>
  <c r="AG39" i="3"/>
  <c r="AG10" i="3"/>
  <c r="AG13" i="3"/>
  <c r="AG41" i="3"/>
  <c r="AG64" i="3"/>
  <c r="AG11" i="3"/>
  <c r="AG20" i="3"/>
  <c r="AG18" i="3"/>
  <c r="AG32" i="3"/>
  <c r="AF23" i="3"/>
  <c r="AF59" i="3"/>
  <c r="AF61" i="3"/>
  <c r="AF6" i="3"/>
  <c r="AF28" i="3"/>
  <c r="AF22" i="3"/>
  <c r="AF41" i="3"/>
  <c r="AF56" i="3"/>
  <c r="AG46" i="3"/>
  <c r="AG28" i="3"/>
  <c r="AG22" i="3"/>
  <c r="AF45" i="3"/>
  <c r="AG7" i="3"/>
  <c r="AG9" i="3"/>
  <c r="AG14" i="3"/>
  <c r="AF30" i="3"/>
  <c r="AF52" i="3"/>
  <c r="AF17" i="3"/>
  <c r="AF4" i="3"/>
  <c r="AF66" i="3"/>
  <c r="AG48" i="3"/>
  <c r="AF33" i="3"/>
  <c r="AF13" i="3"/>
  <c r="AG61" i="3"/>
  <c r="AG55" i="3"/>
  <c r="AG26" i="3"/>
  <c r="AG15" i="3"/>
  <c r="L12" i="4"/>
  <c r="AG53" i="2"/>
  <c r="AF68" i="2"/>
  <c r="AF41" i="2"/>
  <c r="AG4" i="2"/>
  <c r="AG26" i="2"/>
  <c r="AG42" i="2"/>
  <c r="AF39" i="2"/>
  <c r="AF22" i="2"/>
  <c r="AG7" i="2"/>
  <c r="AF4" i="2"/>
  <c r="AF35" i="2"/>
  <c r="AF49" i="2"/>
  <c r="AG14" i="2"/>
  <c r="AF33" i="2"/>
  <c r="AF60" i="2"/>
  <c r="AF47" i="2"/>
  <c r="AG13" i="2"/>
  <c r="AF66" i="2"/>
  <c r="AG12" i="2"/>
  <c r="AF62" i="2"/>
  <c r="AF56" i="2"/>
  <c r="AF25" i="2"/>
  <c r="AF59" i="2"/>
  <c r="AG27" i="2"/>
  <c r="AF40" i="2"/>
  <c r="AG8" i="2"/>
  <c r="AG57" i="2"/>
  <c r="AG33" i="2"/>
  <c r="AF30" i="2"/>
  <c r="AF50" i="2"/>
  <c r="AF51" i="2"/>
  <c r="AF29" i="2"/>
  <c r="AG43" i="2"/>
  <c r="AF12" i="2"/>
  <c r="AF18" i="2"/>
  <c r="AG37" i="2"/>
  <c r="AG23" i="2"/>
  <c r="AG34" i="2"/>
  <c r="AG58" i="2"/>
  <c r="AF24" i="2"/>
  <c r="AG6" i="2"/>
  <c r="AG51" i="2"/>
  <c r="AF54" i="2"/>
  <c r="AF27" i="2"/>
  <c r="AG16" i="2"/>
  <c r="AG61" i="2"/>
  <c r="AG65" i="2"/>
  <c r="AG40" i="2"/>
  <c r="AF31" i="2"/>
  <c r="AF26" i="2"/>
  <c r="AG24" i="2"/>
  <c r="AF32" i="2"/>
  <c r="AG18" i="2"/>
  <c r="AF7" i="2"/>
  <c r="AG35" i="2"/>
  <c r="AF11" i="2"/>
  <c r="AG59" i="2"/>
  <c r="AG60" i="2"/>
  <c r="AG25" i="2"/>
  <c r="AG68" i="2"/>
  <c r="AG67" i="2"/>
  <c r="AF38" i="2"/>
  <c r="AG20" i="2"/>
  <c r="AG52" i="2"/>
  <c r="AF8" i="2"/>
  <c r="AF6" i="2"/>
  <c r="AF58" i="2"/>
  <c r="AF34" i="2"/>
  <c r="AG47" i="2"/>
  <c r="AG66" i="2"/>
  <c r="AF42" i="2"/>
  <c r="AF43" i="2"/>
  <c r="AF65" i="2"/>
  <c r="AG19" i="2"/>
  <c r="AF17" i="2"/>
  <c r="AG50" i="2"/>
  <c r="AF23" i="2"/>
  <c r="AF55" i="2"/>
  <c r="AF64" i="2"/>
  <c r="AF36" i="2"/>
  <c r="AF48" i="2"/>
  <c r="AG17" i="2"/>
  <c r="AG55" i="2"/>
  <c r="AG15" i="2"/>
  <c r="AF46" i="2"/>
  <c r="AG32" i="2"/>
  <c r="AG69" i="2"/>
  <c r="AG63" i="2"/>
  <c r="AG64" i="2"/>
  <c r="AG44" i="2"/>
  <c r="AG9" i="2"/>
  <c r="AG62" i="2"/>
  <c r="AG41" i="2"/>
  <c r="AF45" i="2"/>
  <c r="AF63" i="2"/>
  <c r="AG36" i="2"/>
  <c r="AF61" i="2"/>
  <c r="AG5" i="2"/>
  <c r="AF20" i="2"/>
  <c r="AG22" i="2"/>
  <c r="AF28" i="2"/>
  <c r="AG38" i="2"/>
  <c r="AG39" i="2"/>
  <c r="AF14" i="2"/>
  <c r="AF15" i="2"/>
  <c r="AF57" i="2"/>
  <c r="AG28" i="2"/>
  <c r="AG48" i="2"/>
  <c r="AF53" i="2"/>
  <c r="AF5" i="2"/>
  <c r="AF37" i="2"/>
  <c r="AG30" i="2"/>
  <c r="AG11" i="2"/>
  <c r="AG46" i="2"/>
  <c r="AF52" i="2"/>
  <c r="AG45" i="2"/>
  <c r="AF13" i="2"/>
  <c r="AF10" i="2"/>
  <c r="AG21" i="2"/>
  <c r="AF21" i="2"/>
  <c r="AF9" i="2"/>
  <c r="AF19" i="2"/>
  <c r="AG31" i="2"/>
  <c r="AG56" i="2"/>
  <c r="AG49" i="2"/>
  <c r="AF16" i="2"/>
  <c r="AG10" i="2"/>
  <c r="AG29" i="2"/>
  <c r="H12" i="4"/>
  <c r="AB34" i="1"/>
  <c r="AB10" i="1"/>
  <c r="AA67" i="1"/>
  <c r="AA20" i="1"/>
  <c r="AA10" i="1"/>
  <c r="AB66" i="1"/>
  <c r="AB62" i="1"/>
  <c r="AA60" i="1"/>
  <c r="AB52" i="1"/>
  <c r="AA49" i="1"/>
  <c r="AB54" i="1"/>
  <c r="AB50" i="1"/>
  <c r="AA18" i="1"/>
  <c r="AB41" i="1"/>
  <c r="AB7" i="1"/>
  <c r="AB9" i="1"/>
  <c r="AA22" i="1"/>
  <c r="AB68" i="1"/>
  <c r="AA26" i="1"/>
  <c r="AB67" i="1"/>
  <c r="AB26" i="1"/>
  <c r="AB43" i="1"/>
  <c r="AA36" i="1"/>
  <c r="E22" i="4"/>
  <c r="E21" i="4"/>
  <c r="L22" i="4"/>
  <c r="L21" i="4"/>
  <c r="M12" i="4"/>
  <c r="L19" i="4"/>
  <c r="AF26" i="3"/>
  <c r="AG38" i="3"/>
  <c r="AG51" i="3"/>
  <c r="AF68" i="3"/>
  <c r="AG52" i="3"/>
  <c r="AG59" i="3"/>
  <c r="AG17" i="3"/>
  <c r="AF44" i="3"/>
  <c r="AG57" i="3"/>
  <c r="AG60" i="3"/>
  <c r="AG42" i="3"/>
  <c r="AG65" i="3"/>
  <c r="AG68" i="3"/>
  <c r="AB57" i="3"/>
  <c r="AA66" i="3"/>
  <c r="AA22" i="3"/>
  <c r="AA42" i="3"/>
  <c r="AB12" i="3"/>
  <c r="AA54" i="3"/>
  <c r="AB68" i="3"/>
  <c r="AA38" i="3"/>
  <c r="AB23" i="3"/>
  <c r="AA53" i="3"/>
  <c r="AA60" i="3"/>
  <c r="AA7" i="3"/>
  <c r="AA43" i="3"/>
  <c r="AA24" i="3"/>
  <c r="AB22" i="3"/>
  <c r="AA65" i="3"/>
  <c r="AB19" i="3"/>
  <c r="AB42" i="3"/>
  <c r="AA40" i="3"/>
  <c r="AB9" i="3"/>
  <c r="AB59" i="3"/>
  <c r="AB53" i="3"/>
  <c r="AB60" i="3"/>
  <c r="AB15" i="3"/>
  <c r="AB58" i="3"/>
  <c r="AA26" i="3"/>
  <c r="AA15" i="3"/>
  <c r="AB49" i="3"/>
  <c r="AB27" i="3"/>
  <c r="AA45" i="3"/>
  <c r="AB6" i="3"/>
  <c r="AA4" i="3"/>
  <c r="AA16" i="3"/>
  <c r="AA27" i="3"/>
  <c r="AB36" i="3"/>
  <c r="AA50" i="3"/>
  <c r="AA28" i="3"/>
  <c r="AB64" i="3"/>
  <c r="AA23" i="3"/>
  <c r="AB46" i="3"/>
  <c r="AA39" i="3"/>
  <c r="AA33" i="3"/>
  <c r="AA11" i="3"/>
  <c r="AA29" i="3"/>
  <c r="AB41" i="3"/>
  <c r="AB4" i="3"/>
  <c r="AA46" i="3"/>
  <c r="AB10" i="3"/>
  <c r="AB50" i="3"/>
  <c r="AA10" i="3"/>
  <c r="AB14" i="3"/>
  <c r="AB24" i="3"/>
  <c r="AB66" i="3"/>
  <c r="AB45" i="3"/>
  <c r="AA59" i="3"/>
  <c r="AB11" i="3"/>
  <c r="AB62" i="3"/>
  <c r="AB7" i="3"/>
  <c r="AA9" i="3"/>
  <c r="AB52" i="3"/>
  <c r="AB5" i="3"/>
  <c r="AA17" i="3"/>
  <c r="AA48" i="3"/>
  <c r="AA19" i="3"/>
  <c r="AA5" i="3"/>
  <c r="AB30" i="3"/>
  <c r="AA49" i="3"/>
  <c r="AB32" i="3"/>
  <c r="AB17" i="3"/>
  <c r="AA41" i="3"/>
  <c r="AA63" i="3"/>
  <c r="AB13" i="3"/>
  <c r="AA12" i="3"/>
  <c r="AB8" i="3"/>
  <c r="AA56" i="3"/>
  <c r="AB18" i="3"/>
  <c r="AB67" i="3"/>
  <c r="AB54" i="3"/>
  <c r="AB56" i="3"/>
  <c r="AB29" i="3"/>
  <c r="AB28" i="3"/>
  <c r="AB44" i="3"/>
  <c r="AB26" i="3"/>
  <c r="AA37" i="3"/>
  <c r="AB20" i="3"/>
  <c r="AB31" i="3"/>
  <c r="AB34" i="3"/>
  <c r="AB25" i="3"/>
  <c r="AA47" i="3"/>
  <c r="AA44" i="3"/>
  <c r="AA18" i="3"/>
  <c r="AB69" i="3"/>
  <c r="AB55" i="3"/>
  <c r="AB39" i="3"/>
  <c r="AB43" i="3"/>
  <c r="AA64" i="3"/>
  <c r="AB37" i="3"/>
  <c r="AB38" i="3"/>
  <c r="AA13" i="3"/>
  <c r="AA62" i="3"/>
  <c r="AA69" i="3"/>
  <c r="AA6" i="3"/>
  <c r="AA21" i="3"/>
  <c r="AA61" i="3"/>
  <c r="AA52" i="3"/>
  <c r="AB51" i="3"/>
  <c r="AA55" i="3"/>
  <c r="AB21" i="3"/>
  <c r="AB47" i="3"/>
  <c r="AA30" i="3"/>
  <c r="AA58" i="3"/>
  <c r="AA67" i="3"/>
  <c r="AA31" i="3"/>
  <c r="AB65" i="3"/>
  <c r="AA25" i="3"/>
  <c r="AA35" i="3"/>
  <c r="AB61" i="3"/>
  <c r="AA32" i="3"/>
  <c r="AA36" i="3"/>
  <c r="AA51" i="3"/>
  <c r="AB63" i="3"/>
  <c r="AB33" i="3"/>
  <c r="AA68" i="3"/>
  <c r="AB35" i="3"/>
  <c r="AB16" i="3"/>
  <c r="AB40" i="3"/>
  <c r="AA57" i="3"/>
  <c r="AA14" i="3"/>
  <c r="AA8" i="3"/>
  <c r="AB48" i="3"/>
  <c r="AA34" i="3"/>
  <c r="AA20" i="3"/>
  <c r="AF29" i="3"/>
  <c r="AF5" i="3"/>
  <c r="AF37" i="3"/>
  <c r="AF67" i="3"/>
  <c r="AG34" i="3"/>
  <c r="AG35" i="3"/>
  <c r="AG63" i="3"/>
  <c r="AF9" i="3"/>
  <c r="AF65" i="3"/>
  <c r="AG50" i="3"/>
  <c r="AG12" i="3"/>
  <c r="AF36" i="3"/>
  <c r="AG45" i="3"/>
  <c r="AF50" i="3"/>
  <c r="AG5" i="3"/>
  <c r="AF11" i="3"/>
  <c r="AG47" i="3"/>
  <c r="AF69" i="3"/>
  <c r="AF62" i="3"/>
  <c r="AF15" i="3"/>
  <c r="AF48" i="3"/>
  <c r="M19" i="4"/>
  <c r="AK5" i="2"/>
  <c r="H22" i="4"/>
  <c r="H21" i="4"/>
  <c r="I22" i="4"/>
  <c r="AH28" i="2"/>
  <c r="AH13" i="2"/>
  <c r="AH66" i="2"/>
  <c r="AI24" i="2"/>
  <c r="AJ30" i="2"/>
  <c r="AI66" i="2"/>
  <c r="AH19" i="2"/>
  <c r="AJ26" i="2"/>
  <c r="AJ8" i="2"/>
  <c r="AH63" i="2"/>
  <c r="AJ24" i="2"/>
  <c r="AH65" i="2"/>
  <c r="AH27" i="2"/>
  <c r="AI17" i="2"/>
  <c r="AJ17" i="2"/>
  <c r="AI21" i="2"/>
  <c r="AJ36" i="2"/>
  <c r="AJ31" i="2"/>
  <c r="AH5" i="2"/>
  <c r="AI38" i="2"/>
  <c r="AJ27" i="2"/>
  <c r="AI63" i="2"/>
  <c r="AJ55" i="2"/>
  <c r="AJ38" i="2"/>
  <c r="AH50" i="2"/>
  <c r="AJ62" i="2"/>
  <c r="AJ14" i="2"/>
  <c r="AH53" i="2"/>
  <c r="AH9" i="2"/>
  <c r="AJ68" i="2"/>
  <c r="AI57" i="2"/>
  <c r="AH55" i="2"/>
  <c r="AJ66" i="2"/>
  <c r="AH18" i="2"/>
  <c r="AI12" i="2"/>
  <c r="AJ47" i="2"/>
  <c r="AI56" i="2"/>
  <c r="AH38" i="2"/>
  <c r="AI11" i="2"/>
  <c r="AI52" i="2"/>
  <c r="AJ11" i="2"/>
  <c r="AI59" i="2"/>
  <c r="AJ64" i="2"/>
  <c r="AI7" i="2"/>
  <c r="AJ58" i="2"/>
  <c r="AH44" i="2"/>
  <c r="AH56" i="2"/>
  <c r="AJ54" i="2"/>
  <c r="AH29" i="2"/>
  <c r="AJ32" i="2"/>
  <c r="AJ43" i="2"/>
  <c r="AJ22" i="2"/>
  <c r="AH52" i="2"/>
  <c r="AI31" i="2"/>
  <c r="AH31" i="2"/>
  <c r="AI53" i="2"/>
  <c r="AI40" i="2"/>
  <c r="AJ60" i="2"/>
  <c r="AI5" i="2"/>
  <c r="AJ18" i="2"/>
  <c r="AJ45" i="2"/>
  <c r="AJ5" i="2"/>
  <c r="AI58" i="2"/>
  <c r="AH11" i="2"/>
  <c r="AI64" i="2"/>
  <c r="AI4" i="2"/>
  <c r="AI33" i="2"/>
  <c r="AJ28" i="2"/>
  <c r="AI9" i="2"/>
  <c r="AJ42" i="2"/>
  <c r="AI44" i="2"/>
  <c r="AH58" i="2"/>
  <c r="AH60" i="2"/>
  <c r="AJ57" i="2"/>
  <c r="AI13" i="2"/>
  <c r="AI55" i="2"/>
  <c r="AJ6" i="2"/>
  <c r="AI41" i="2"/>
  <c r="AI34" i="2"/>
  <c r="AJ65" i="2"/>
  <c r="AH33" i="2"/>
  <c r="AH26" i="2"/>
  <c r="AH16" i="2"/>
  <c r="AH10" i="2"/>
  <c r="AJ10" i="2"/>
  <c r="AJ4" i="2"/>
  <c r="AJ21" i="2"/>
  <c r="AJ61" i="2"/>
  <c r="AH6" i="2"/>
  <c r="AI67" i="2"/>
  <c r="AJ48" i="2"/>
  <c r="AJ35" i="2"/>
  <c r="AH62" i="2"/>
  <c r="AI69" i="2"/>
  <c r="AJ13" i="2"/>
  <c r="AI28" i="2"/>
  <c r="AH21" i="2"/>
  <c r="AH39" i="2"/>
  <c r="AH14" i="2"/>
  <c r="AI20" i="2"/>
  <c r="AH57" i="2"/>
  <c r="AH20" i="2"/>
  <c r="AI51" i="2"/>
  <c r="AH12" i="2"/>
  <c r="AI26" i="2"/>
  <c r="AI27" i="2"/>
  <c r="AH61" i="2"/>
  <c r="AH23" i="2"/>
  <c r="AI6" i="2"/>
  <c r="AI48" i="2"/>
  <c r="AI19" i="2"/>
  <c r="AH46" i="2"/>
  <c r="AJ39" i="2"/>
  <c r="AH59" i="2"/>
  <c r="AI47" i="2"/>
  <c r="AI10" i="2"/>
  <c r="AI45" i="2"/>
  <c r="AH54" i="2"/>
  <c r="AJ19" i="2"/>
  <c r="AI14" i="2"/>
  <c r="AI61" i="2"/>
  <c r="AH42" i="2"/>
  <c r="AJ23" i="2"/>
  <c r="AH15" i="2"/>
  <c r="AI39" i="2"/>
  <c r="AJ12" i="2"/>
  <c r="AJ33" i="2"/>
  <c r="AH43" i="2"/>
  <c r="AI16" i="2"/>
  <c r="AI46" i="2"/>
  <c r="AJ63" i="2"/>
  <c r="AJ7" i="2"/>
  <c r="AJ69" i="2"/>
  <c r="AI54" i="2"/>
  <c r="AH40" i="2"/>
  <c r="AH25" i="2"/>
  <c r="AH67" i="2"/>
  <c r="AJ67" i="2"/>
  <c r="AI35" i="2"/>
  <c r="AI29" i="2"/>
  <c r="AH35" i="2"/>
  <c r="AI36" i="2"/>
  <c r="AJ16" i="2"/>
  <c r="AH41" i="2"/>
  <c r="AH30" i="2"/>
  <c r="AI42" i="2"/>
  <c r="AI49" i="2"/>
  <c r="AI62" i="2"/>
  <c r="AJ52" i="2"/>
  <c r="AH69" i="2"/>
  <c r="AJ37" i="2"/>
  <c r="AI65" i="2"/>
  <c r="AH36" i="2"/>
  <c r="AH32" i="2"/>
  <c r="AH47" i="2"/>
  <c r="AI25" i="2"/>
  <c r="AH48" i="2"/>
  <c r="AI37" i="2"/>
  <c r="AJ49" i="2"/>
  <c r="AJ41" i="2"/>
  <c r="AJ53" i="2"/>
  <c r="AH37" i="2"/>
  <c r="AJ20" i="2"/>
  <c r="AI15" i="2"/>
  <c r="AJ40" i="2"/>
  <c r="AH68" i="2"/>
  <c r="AI30" i="2"/>
  <c r="AJ46" i="2"/>
  <c r="AH22" i="2"/>
  <c r="AI8" i="2"/>
  <c r="AJ29" i="2"/>
  <c r="AH64" i="2"/>
  <c r="AI18" i="2"/>
  <c r="AH8" i="2"/>
  <c r="AH4" i="2"/>
  <c r="AH17" i="2"/>
  <c r="AH24" i="2"/>
  <c r="AJ44" i="2"/>
  <c r="AI32" i="2"/>
  <c r="AH45" i="2"/>
  <c r="AH7" i="2"/>
  <c r="AI43" i="2"/>
  <c r="AJ34" i="2"/>
  <c r="AH34" i="2"/>
  <c r="AJ56" i="2"/>
  <c r="AJ50" i="2"/>
  <c r="AI68" i="2"/>
  <c r="AJ9" i="2"/>
  <c r="AI60" i="2"/>
  <c r="AJ59" i="2"/>
  <c r="AI22" i="2"/>
  <c r="AJ25" i="2"/>
  <c r="AH49" i="2"/>
  <c r="AI50" i="2"/>
  <c r="AJ51" i="2"/>
  <c r="AH51" i="2"/>
  <c r="AJ15" i="2"/>
  <c r="AI23" i="2"/>
  <c r="AJ58" i="1"/>
  <c r="AJ34" i="1"/>
  <c r="AH66" i="1"/>
  <c r="AJ4" i="1"/>
  <c r="AH9" i="1"/>
  <c r="AH67" i="1"/>
  <c r="AJ25" i="1"/>
  <c r="AI53" i="1"/>
  <c r="AI28" i="1"/>
  <c r="AJ53" i="1"/>
  <c r="AH8" i="1"/>
  <c r="AH33" i="1"/>
  <c r="AJ46" i="1"/>
  <c r="AJ33" i="1"/>
  <c r="AH22" i="1"/>
  <c r="AJ67" i="1"/>
  <c r="AI59" i="1"/>
  <c r="AJ23" i="1"/>
  <c r="AH16" i="1"/>
  <c r="AI48" i="1"/>
  <c r="AI15" i="1"/>
  <c r="AJ41" i="1"/>
  <c r="AH63" i="1"/>
  <c r="AI58" i="1"/>
  <c r="AJ40" i="1"/>
  <c r="AJ38" i="1"/>
  <c r="AJ5" i="1"/>
  <c r="AI22" i="1"/>
  <c r="AI39" i="1"/>
  <c r="AI55" i="1"/>
  <c r="AI69" i="1"/>
  <c r="AH49" i="1"/>
  <c r="AH55" i="1"/>
  <c r="AI9" i="1"/>
  <c r="AH14" i="1"/>
  <c r="AI30" i="1"/>
  <c r="AJ45" i="1"/>
  <c r="AI13" i="1"/>
  <c r="AI68" i="1"/>
  <c r="AH39" i="1"/>
  <c r="AH41" i="1"/>
  <c r="AI36" i="1"/>
  <c r="AI16" i="1"/>
  <c r="AH57" i="1"/>
  <c r="AH25" i="1"/>
  <c r="AI65" i="1"/>
  <c r="AJ51" i="1"/>
  <c r="AH19" i="1"/>
  <c r="AJ66" i="1"/>
  <c r="AJ15" i="1"/>
  <c r="AI10" i="1"/>
  <c r="AI14" i="1"/>
  <c r="AH46" i="1"/>
  <c r="AH69" i="1"/>
  <c r="AH65" i="1"/>
  <c r="AI57" i="1"/>
  <c r="AJ12" i="1"/>
  <c r="AJ24" i="1"/>
  <c r="AI11" i="1"/>
  <c r="AJ13" i="1"/>
  <c r="AH56" i="1"/>
  <c r="AH20" i="1"/>
  <c r="AJ44" i="1"/>
  <c r="AJ57" i="1"/>
  <c r="AJ60" i="1"/>
  <c r="AH18" i="1"/>
  <c r="AJ8" i="1"/>
  <c r="AH59" i="1"/>
  <c r="AJ19" i="1"/>
  <c r="AJ49" i="1"/>
  <c r="AJ65" i="1"/>
  <c r="AI17" i="1"/>
  <c r="AI21" i="1"/>
  <c r="AH38" i="1"/>
  <c r="AI46" i="1"/>
  <c r="AH26" i="1"/>
  <c r="AH17" i="1"/>
  <c r="AJ36" i="1"/>
  <c r="AI42" i="1"/>
  <c r="AI50" i="1"/>
  <c r="AJ29" i="1"/>
  <c r="AI27" i="1"/>
  <c r="AI33" i="1"/>
  <c r="AH48" i="1"/>
  <c r="AH7" i="1"/>
  <c r="AJ54" i="1"/>
  <c r="AI66" i="1"/>
  <c r="AJ32" i="1"/>
  <c r="AJ11" i="1"/>
  <c r="AH32" i="1"/>
  <c r="AJ52" i="1"/>
  <c r="AJ63" i="1"/>
  <c r="AI40" i="1"/>
  <c r="AI63" i="1"/>
  <c r="AI25" i="1"/>
  <c r="AI23" i="1"/>
  <c r="AH15" i="1"/>
  <c r="AJ56" i="1"/>
  <c r="AI4" i="1"/>
  <c r="AH35" i="1"/>
  <c r="AH61" i="1"/>
  <c r="AH11" i="1"/>
  <c r="AJ68" i="1"/>
  <c r="AJ61" i="1"/>
  <c r="AI5" i="1"/>
  <c r="AI49" i="1"/>
  <c r="AH23" i="1"/>
  <c r="AI61" i="1"/>
  <c r="AJ69" i="1"/>
  <c r="AI12" i="1"/>
  <c r="AJ14" i="1"/>
  <c r="AI60" i="1"/>
  <c r="AI45" i="1"/>
  <c r="AJ59" i="1"/>
  <c r="AI54" i="1"/>
  <c r="AI56" i="1"/>
  <c r="AJ28" i="1"/>
  <c r="AJ10" i="1"/>
  <c r="AH40" i="1"/>
  <c r="AJ7" i="1"/>
  <c r="AH31" i="1"/>
  <c r="AH21" i="1"/>
  <c r="AJ43" i="1"/>
  <c r="AI37" i="1"/>
  <c r="AH29" i="1"/>
  <c r="AH52" i="1"/>
  <c r="AH24" i="1"/>
  <c r="AI18" i="1"/>
  <c r="AH5" i="1"/>
  <c r="AH34" i="1"/>
  <c r="AH6" i="1"/>
  <c r="AH60" i="1"/>
  <c r="AJ17" i="1"/>
  <c r="AH27" i="1"/>
  <c r="AI24" i="1"/>
  <c r="AI8" i="1"/>
  <c r="AH43" i="1"/>
  <c r="AI52" i="1"/>
  <c r="AI19" i="1"/>
  <c r="AJ42" i="1"/>
  <c r="AH10" i="1"/>
  <c r="AI44" i="1"/>
  <c r="AI62" i="1"/>
  <c r="AI20" i="1"/>
  <c r="AJ31" i="1"/>
  <c r="AH12" i="1"/>
  <c r="AH45" i="1"/>
  <c r="AH68" i="1"/>
  <c r="AJ27" i="1"/>
  <c r="AH36" i="1"/>
  <c r="AJ48" i="1"/>
  <c r="AJ22" i="1"/>
  <c r="AH42" i="1"/>
  <c r="AI51" i="1"/>
  <c r="AJ64" i="1"/>
  <c r="AJ39" i="1"/>
  <c r="AJ62" i="1"/>
  <c r="AJ47" i="1"/>
  <c r="AI67" i="1"/>
  <c r="AJ55" i="1"/>
  <c r="AH62" i="1"/>
  <c r="AJ9" i="1"/>
  <c r="AI41" i="1"/>
  <c r="AH58" i="1"/>
  <c r="AH28" i="1"/>
  <c r="AH53" i="1"/>
  <c r="AI43" i="1"/>
  <c r="AH30" i="1"/>
  <c r="AI35" i="1"/>
  <c r="AJ21" i="1"/>
  <c r="AI6" i="1"/>
  <c r="AJ37" i="1"/>
  <c r="AI34" i="1"/>
  <c r="AI64" i="1"/>
  <c r="AH4" i="1"/>
  <c r="AH51" i="1"/>
  <c r="AH64" i="1"/>
  <c r="AH54" i="1"/>
  <c r="AI38" i="1"/>
  <c r="AH47" i="1"/>
  <c r="AI31" i="1"/>
  <c r="AH50" i="1"/>
  <c r="AI32" i="1"/>
  <c r="AI7" i="1"/>
  <c r="AI29" i="1"/>
  <c r="AH13" i="1"/>
  <c r="AJ26" i="1"/>
  <c r="AI47" i="1"/>
  <c r="AJ16" i="1"/>
  <c r="AJ20" i="1"/>
  <c r="AH37" i="1"/>
  <c r="AJ6" i="1"/>
  <c r="AJ35" i="1"/>
  <c r="AH44" i="1"/>
  <c r="AJ30" i="1"/>
  <c r="AJ18" i="1"/>
  <c r="AI26" i="1"/>
  <c r="AJ50" i="1"/>
  <c r="D21" i="4"/>
  <c r="D22" i="4"/>
  <c r="AK72" i="2" l="1"/>
  <c r="AK70" i="2"/>
  <c r="AL70" i="2"/>
  <c r="AK72" i="3"/>
  <c r="AK62" i="1"/>
  <c r="AK70" i="3"/>
  <c r="AL71" i="3"/>
  <c r="AL70" i="3"/>
  <c r="AK71" i="3"/>
  <c r="AK8" i="1"/>
  <c r="AK31" i="1"/>
  <c r="AL5" i="1"/>
  <c r="AL51" i="1"/>
  <c r="AL62" i="1"/>
  <c r="AL31" i="1"/>
  <c r="AL36" i="1"/>
  <c r="AL38" i="1"/>
  <c r="AL47" i="1"/>
  <c r="AL32" i="1"/>
  <c r="AK68" i="1"/>
  <c r="AK9" i="1"/>
  <c r="AK30" i="1"/>
  <c r="AK57" i="1"/>
  <c r="AL10" i="1"/>
  <c r="AP70" i="2"/>
  <c r="AQ71" i="2"/>
  <c r="AK48" i="1"/>
  <c r="AK46" i="1"/>
  <c r="AL35" i="1"/>
  <c r="AK24" i="1"/>
  <c r="AK39" i="1"/>
  <c r="AL50" i="1"/>
  <c r="AL41" i="1"/>
  <c r="AL12" i="1"/>
  <c r="AK7" i="1"/>
  <c r="AL7" i="1"/>
  <c r="AK14" i="1"/>
  <c r="AL42" i="1"/>
  <c r="AP71" i="1"/>
  <c r="AL18" i="1"/>
  <c r="AK6" i="1"/>
  <c r="AK34" i="1"/>
  <c r="AL44" i="1"/>
  <c r="AL11" i="1"/>
  <c r="AK11" i="1"/>
  <c r="AK28" i="1"/>
  <c r="AL27" i="1"/>
  <c r="AL66" i="1"/>
  <c r="AK21" i="1"/>
  <c r="AL69" i="1"/>
  <c r="AL39" i="1"/>
  <c r="AL34" i="1"/>
  <c r="AL9" i="1"/>
  <c r="AK65" i="1"/>
  <c r="AK27" i="1"/>
  <c r="AK22" i="1"/>
  <c r="AK35" i="1"/>
  <c r="AP71" i="2"/>
  <c r="AQ70" i="2"/>
  <c r="AQ72" i="2"/>
  <c r="AK66" i="1"/>
  <c r="AL68" i="1"/>
  <c r="AK42" i="1"/>
  <c r="AK4" i="1"/>
  <c r="AL55" i="1"/>
  <c r="AL4" i="1"/>
  <c r="AL46" i="1"/>
  <c r="AK10" i="1"/>
  <c r="AL45" i="1"/>
  <c r="AK17" i="1"/>
  <c r="AL49" i="1"/>
  <c r="AK71" i="1"/>
  <c r="AK53" i="1"/>
  <c r="AL65" i="1"/>
  <c r="AK56" i="1"/>
  <c r="AK37" i="1"/>
  <c r="AL63" i="1"/>
  <c r="AL14" i="1"/>
  <c r="AK69" i="1"/>
  <c r="AL71" i="1"/>
  <c r="AK18" i="1"/>
  <c r="AL23" i="1"/>
  <c r="AK32" i="1"/>
  <c r="AK5" i="1"/>
  <c r="AL64" i="1"/>
  <c r="AL59" i="1"/>
  <c r="AL22" i="1"/>
  <c r="AQ71" i="1"/>
  <c r="AK15" i="1"/>
  <c r="AL17" i="1"/>
  <c r="AK50" i="1"/>
  <c r="AK13" i="1"/>
  <c r="AK55" i="1"/>
  <c r="AK26" i="1"/>
  <c r="AL37" i="1"/>
  <c r="AL43" i="1"/>
  <c r="AK29" i="1"/>
  <c r="AK67" i="1"/>
  <c r="AK58" i="1"/>
  <c r="AK19" i="1"/>
  <c r="AL48" i="1"/>
  <c r="AL60" i="1"/>
  <c r="AL6" i="1"/>
  <c r="AK59" i="1"/>
  <c r="AK25" i="1"/>
  <c r="AK63" i="1"/>
  <c r="AL67" i="1"/>
  <c r="AL70" i="1"/>
  <c r="AK52" i="1"/>
  <c r="AL54" i="1"/>
  <c r="AL24" i="1"/>
  <c r="AL21" i="1"/>
  <c r="AL13" i="1"/>
  <c r="AL52" i="1"/>
  <c r="AL33" i="1"/>
  <c r="AK16" i="1"/>
  <c r="AL53" i="1"/>
  <c r="AK43" i="1"/>
  <c r="AK54" i="1"/>
  <c r="AK49" i="1"/>
  <c r="AK61" i="1"/>
  <c r="AL30" i="1"/>
  <c r="AK33" i="1"/>
  <c r="AK12" i="1"/>
  <c r="AK44" i="1"/>
  <c r="AL26" i="1"/>
  <c r="AK40" i="1"/>
  <c r="AL40" i="1"/>
  <c r="AK38" i="1"/>
  <c r="AL61" i="1"/>
  <c r="AK51" i="1"/>
  <c r="AL25" i="1"/>
  <c r="AK72" i="1"/>
  <c r="AK20" i="1"/>
  <c r="AK45" i="1"/>
  <c r="AL15" i="1"/>
  <c r="AL19" i="1"/>
  <c r="AL29" i="1"/>
  <c r="AL28" i="1"/>
  <c r="AK64" i="1"/>
  <c r="AK36" i="1"/>
  <c r="AK60" i="1"/>
  <c r="AL8" i="1"/>
  <c r="AL57" i="1"/>
  <c r="AL58" i="1"/>
  <c r="AK47" i="1"/>
  <c r="AL56" i="1"/>
  <c r="AL20" i="1"/>
  <c r="AK23" i="1"/>
  <c r="AK41" i="1"/>
  <c r="AL16" i="1"/>
  <c r="AP72" i="1"/>
  <c r="AP70" i="1"/>
  <c r="AQ33" i="1"/>
  <c r="AL72" i="1"/>
  <c r="AP72" i="3"/>
  <c r="AQ72" i="1"/>
  <c r="AQ71" i="3"/>
  <c r="AP71" i="3"/>
  <c r="AP70" i="3"/>
  <c r="AQ72" i="3"/>
  <c r="AK23" i="3"/>
  <c r="AK66" i="3"/>
  <c r="AL46" i="3"/>
  <c r="AL25" i="3"/>
  <c r="AK18" i="3"/>
  <c r="AL9" i="3"/>
  <c r="AL7" i="3"/>
  <c r="AK11" i="3"/>
  <c r="AK37" i="3"/>
  <c r="AL16" i="3"/>
  <c r="AK25" i="3"/>
  <c r="AK61" i="3"/>
  <c r="AL60" i="3"/>
  <c r="AL5" i="3"/>
  <c r="AL35" i="2"/>
  <c r="AL23" i="2"/>
  <c r="AL28" i="2"/>
  <c r="AK23" i="2"/>
  <c r="AK65" i="2"/>
  <c r="AL22" i="2"/>
  <c r="AK32" i="2"/>
  <c r="AK38" i="2"/>
  <c r="AL52" i="2"/>
  <c r="AK16" i="2"/>
  <c r="AL57" i="2"/>
  <c r="AP25" i="1"/>
  <c r="AQ43" i="1"/>
  <c r="AQ31" i="1"/>
  <c r="AL58" i="3"/>
  <c r="AL66" i="3"/>
  <c r="AL30" i="3"/>
  <c r="AK10" i="3"/>
  <c r="AL61" i="3"/>
  <c r="AL40" i="3"/>
  <c r="AL63" i="3"/>
  <c r="AK14" i="3"/>
  <c r="AK31" i="3"/>
  <c r="AL59" i="3"/>
  <c r="AL41" i="3"/>
  <c r="AK48" i="3"/>
  <c r="AL10" i="3"/>
  <c r="AK8" i="3"/>
  <c r="AL8" i="3"/>
  <c r="AK44" i="3"/>
  <c r="AL38" i="3"/>
  <c r="AL39" i="3"/>
  <c r="AL36" i="3"/>
  <c r="AK21" i="3"/>
  <c r="AK16" i="3"/>
  <c r="AK60" i="3"/>
  <c r="AK6" i="3"/>
  <c r="AK29" i="3"/>
  <c r="AK64" i="3"/>
  <c r="AK68" i="3"/>
  <c r="AK56" i="3"/>
  <c r="AL12" i="3"/>
  <c r="AK7" i="3"/>
  <c r="AL26" i="3"/>
  <c r="AK49" i="3"/>
  <c r="AL42" i="3"/>
  <c r="AK35" i="3"/>
  <c r="AK28" i="3"/>
  <c r="AL68" i="3"/>
  <c r="AL33" i="3"/>
  <c r="AL55" i="3"/>
  <c r="AL6" i="3"/>
  <c r="AK15" i="3"/>
  <c r="AK26" i="3"/>
  <c r="AK12" i="3"/>
  <c r="AK33" i="3"/>
  <c r="AK4" i="3"/>
  <c r="AL50" i="3"/>
  <c r="AK13" i="3"/>
  <c r="AL23" i="3"/>
  <c r="AK54" i="3"/>
  <c r="AK5" i="3"/>
  <c r="AK32" i="3"/>
  <c r="AL34" i="3"/>
  <c r="AL51" i="3"/>
  <c r="AK27" i="3"/>
  <c r="AL67" i="3"/>
  <c r="AL67" i="2"/>
  <c r="AK69" i="2"/>
  <c r="AL38" i="2"/>
  <c r="AL53" i="2"/>
  <c r="AL63" i="2"/>
  <c r="AK15" i="2"/>
  <c r="AL46" i="2"/>
  <c r="AK25" i="2"/>
  <c r="AL11" i="2"/>
  <c r="AL45" i="2"/>
  <c r="AK11" i="2"/>
  <c r="AK47" i="2"/>
  <c r="AK44" i="2"/>
  <c r="AK48" i="2"/>
  <c r="AK56" i="2"/>
  <c r="AK28" i="2"/>
  <c r="AK29" i="2"/>
  <c r="AK64" i="2"/>
  <c r="AL54" i="2"/>
  <c r="AL32" i="2"/>
  <c r="AK60" i="2"/>
  <c r="AL14" i="2"/>
  <c r="AK51" i="2"/>
  <c r="AK9" i="2"/>
  <c r="AL48" i="2"/>
  <c r="AL64" i="2"/>
  <c r="AK45" i="2"/>
  <c r="AL49" i="2"/>
  <c r="AL31" i="2"/>
  <c r="AK49" i="2"/>
  <c r="AK66" i="2"/>
  <c r="AK33" i="2"/>
  <c r="AL51" i="2"/>
  <c r="AK14" i="2"/>
  <c r="AK35" i="2"/>
  <c r="AL6" i="2"/>
  <c r="AQ53" i="1"/>
  <c r="AQ37" i="1"/>
  <c r="AQ56" i="1"/>
  <c r="AP6" i="1"/>
  <c r="AQ40" i="1"/>
  <c r="AQ45" i="1"/>
  <c r="AK62" i="3"/>
  <c r="AL57" i="3"/>
  <c r="AL28" i="3"/>
  <c r="AK19" i="3"/>
  <c r="AK39" i="3"/>
  <c r="AK55" i="3"/>
  <c r="AL48" i="3"/>
  <c r="AL15" i="3"/>
  <c r="AK45" i="3"/>
  <c r="AL20" i="3"/>
  <c r="AK20" i="3"/>
  <c r="AL19" i="3"/>
  <c r="AL4" i="3"/>
  <c r="AK40" i="3"/>
  <c r="AK34" i="3"/>
  <c r="AK67" i="3"/>
  <c r="AK38" i="3"/>
  <c r="AL69" i="3"/>
  <c r="AK30" i="3"/>
  <c r="AK24" i="3"/>
  <c r="AK36" i="3"/>
  <c r="AK65" i="3"/>
  <c r="AL18" i="3"/>
  <c r="AK69" i="3"/>
  <c r="AL64" i="3"/>
  <c r="AK22" i="3"/>
  <c r="AL49" i="3"/>
  <c r="AL45" i="3"/>
  <c r="AK9" i="3"/>
  <c r="AL17" i="3"/>
  <c r="AK50" i="3"/>
  <c r="AL56" i="3"/>
  <c r="AK43" i="3"/>
  <c r="AL54" i="3"/>
  <c r="AL13" i="3"/>
  <c r="AK58" i="3"/>
  <c r="AL27" i="3"/>
  <c r="AL32" i="3"/>
  <c r="AK59" i="3"/>
  <c r="AL11" i="3"/>
  <c r="AL44" i="3"/>
  <c r="AK52" i="3"/>
  <c r="AL52" i="3"/>
  <c r="AL29" i="3"/>
  <c r="AK63" i="3"/>
  <c r="AL21" i="3"/>
  <c r="AL43" i="3"/>
  <c r="AK46" i="3"/>
  <c r="AK57" i="3"/>
  <c r="AK17" i="3"/>
  <c r="AL37" i="3"/>
  <c r="AK41" i="3"/>
  <c r="AK51" i="3"/>
  <c r="AK47" i="3"/>
  <c r="AL24" i="3"/>
  <c r="AK42" i="3"/>
  <c r="AL35" i="3"/>
  <c r="AL65" i="3"/>
  <c r="AL53" i="3"/>
  <c r="AL47" i="3"/>
  <c r="AL22" i="3"/>
  <c r="AK53" i="3"/>
  <c r="AL31" i="3"/>
  <c r="AL14" i="3"/>
  <c r="AL40" i="2"/>
  <c r="AL26" i="2"/>
  <c r="AK10" i="2"/>
  <c r="AL50" i="2"/>
  <c r="AL30" i="2"/>
  <c r="AL62" i="2"/>
  <c r="AL42" i="2"/>
  <c r="AL33" i="2"/>
  <c r="AL61" i="2"/>
  <c r="AK42" i="2"/>
  <c r="AK62" i="2"/>
  <c r="AL58" i="2"/>
  <c r="AK19" i="2"/>
  <c r="AK27" i="2"/>
  <c r="AL8" i="2"/>
  <c r="AL68" i="2"/>
  <c r="AK6" i="2"/>
  <c r="AK24" i="2"/>
  <c r="AL24" i="2"/>
  <c r="AL65" i="2"/>
  <c r="AL15" i="2"/>
  <c r="AK8" i="2"/>
  <c r="AK67" i="2"/>
  <c r="AL60" i="2"/>
  <c r="AL29" i="2"/>
  <c r="AK7" i="2"/>
  <c r="AK55" i="2"/>
  <c r="AK20" i="2"/>
  <c r="AK36" i="2"/>
  <c r="AL37" i="2"/>
  <c r="AK21" i="2"/>
  <c r="AL17" i="2"/>
  <c r="AK39" i="2"/>
  <c r="AL9" i="2"/>
  <c r="AK13" i="2"/>
  <c r="AL56" i="2"/>
  <c r="AL43" i="2"/>
  <c r="AK26" i="2"/>
  <c r="AK17" i="2"/>
  <c r="AK31" i="2"/>
  <c r="AL18" i="2"/>
  <c r="AL69" i="2"/>
  <c r="AL21" i="2"/>
  <c r="AL44" i="2"/>
  <c r="AL39" i="2"/>
  <c r="AK37" i="2"/>
  <c r="AL20" i="2"/>
  <c r="AL59" i="2"/>
  <c r="AL25" i="2"/>
  <c r="AK46" i="2"/>
  <c r="AK30" i="2"/>
  <c r="AK58" i="2"/>
  <c r="AK57" i="2"/>
  <c r="AK68" i="2"/>
  <c r="AL19" i="2"/>
  <c r="AK61" i="2"/>
  <c r="AK40" i="2"/>
  <c r="AL34" i="2"/>
  <c r="AK63" i="2"/>
  <c r="AL4" i="2"/>
  <c r="AK4" i="2"/>
  <c r="AL66" i="2"/>
  <c r="AK54" i="2"/>
  <c r="AK22" i="2"/>
  <c r="AL5" i="2"/>
  <c r="AK34" i="2"/>
  <c r="AL7" i="2"/>
  <c r="AL55" i="2"/>
  <c r="AL27" i="2"/>
  <c r="AK52" i="2"/>
  <c r="AL41" i="2"/>
  <c r="AK41" i="2"/>
  <c r="AK43" i="2"/>
  <c r="AK18" i="2"/>
  <c r="AK50" i="2"/>
  <c r="AL47" i="2"/>
  <c r="AL13" i="2"/>
  <c r="AL16" i="2"/>
  <c r="AK12" i="2"/>
  <c r="AL36" i="2"/>
  <c r="AL12" i="2"/>
  <c r="AL10" i="2"/>
  <c r="AK59" i="2"/>
  <c r="AK53" i="2"/>
  <c r="AP61" i="1"/>
  <c r="AQ58" i="1"/>
  <c r="AP45" i="1"/>
  <c r="AQ61" i="1"/>
  <c r="AP34" i="1"/>
  <c r="AP12" i="1"/>
  <c r="AP31" i="1"/>
  <c r="AP68" i="1"/>
  <c r="AQ4" i="1"/>
  <c r="AP21" i="1"/>
  <c r="AP37" i="1"/>
  <c r="AP39" i="1"/>
  <c r="AQ55" i="1"/>
  <c r="AQ15" i="1"/>
  <c r="AQ6" i="1"/>
  <c r="AQ8" i="1"/>
  <c r="AQ52" i="1"/>
  <c r="AP66" i="1"/>
  <c r="AQ13" i="1"/>
  <c r="AQ63" i="1"/>
  <c r="AP36" i="1"/>
  <c r="AQ35" i="1"/>
  <c r="AQ42" i="1"/>
  <c r="AP46" i="1"/>
  <c r="AP69" i="1"/>
  <c r="AP17" i="1"/>
  <c r="AQ28" i="1"/>
  <c r="AP24" i="1"/>
  <c r="AQ38" i="1"/>
  <c r="AP53" i="1"/>
  <c r="AP51" i="1"/>
  <c r="AP23" i="1"/>
  <c r="AP26" i="1"/>
  <c r="AP33" i="1"/>
  <c r="AP8" i="1"/>
  <c r="AP7" i="1"/>
  <c r="AP38" i="1"/>
  <c r="AQ60" i="1"/>
  <c r="AP50" i="1"/>
  <c r="AQ44" i="1"/>
  <c r="AP43" i="1"/>
  <c r="AP9" i="1"/>
  <c r="AP15" i="1"/>
  <c r="AP58" i="1"/>
  <c r="AQ49" i="1"/>
  <c r="AQ11" i="1"/>
  <c r="AQ64" i="1"/>
  <c r="AQ24" i="1"/>
  <c r="AP32" i="1"/>
  <c r="AP67" i="1"/>
  <c r="AP10" i="1"/>
  <c r="AP13" i="1"/>
  <c r="AP59" i="1"/>
  <c r="AQ65" i="1"/>
  <c r="AQ14" i="1"/>
  <c r="AQ66" i="1"/>
  <c r="AQ36" i="1"/>
  <c r="AQ67" i="1"/>
  <c r="AP4" i="1"/>
  <c r="AP65" i="1"/>
  <c r="AQ48" i="1"/>
  <c r="AP41" i="1"/>
  <c r="AQ7" i="1"/>
  <c r="AQ69" i="1"/>
  <c r="AP54" i="1"/>
  <c r="AP57" i="1"/>
  <c r="AP16" i="1"/>
  <c r="AQ46" i="1"/>
  <c r="AQ25" i="1"/>
  <c r="AP5" i="1"/>
  <c r="AP35" i="1"/>
  <c r="AQ68" i="1"/>
  <c r="AQ9" i="1"/>
  <c r="AQ23" i="1"/>
  <c r="AQ12" i="1"/>
  <c r="AP30" i="1"/>
  <c r="AQ20" i="1"/>
  <c r="AQ62" i="1"/>
  <c r="AQ29" i="1"/>
  <c r="AQ5" i="1"/>
  <c r="AQ41" i="1"/>
  <c r="AQ16" i="1"/>
  <c r="AP64" i="1"/>
  <c r="AQ51" i="1"/>
  <c r="AQ18" i="1"/>
  <c r="AQ34" i="1"/>
  <c r="AP55" i="1"/>
  <c r="AP20" i="1"/>
  <c r="AP27" i="1"/>
  <c r="AP19" i="1"/>
  <c r="AQ47" i="1"/>
  <c r="AP49" i="1"/>
  <c r="AP47" i="1"/>
  <c r="AP44" i="1"/>
  <c r="AQ39" i="1"/>
  <c r="AQ30" i="1"/>
  <c r="AQ19" i="1"/>
  <c r="AP28" i="1"/>
  <c r="AQ54" i="1"/>
  <c r="AP14" i="1"/>
  <c r="AP48" i="1"/>
  <c r="AQ27" i="1"/>
  <c r="AP29" i="1"/>
  <c r="AP11" i="1"/>
  <c r="AQ22" i="1"/>
  <c r="AP60" i="1"/>
  <c r="AP18" i="1"/>
  <c r="AP22" i="1"/>
  <c r="AP52" i="1"/>
  <c r="AQ17" i="1"/>
  <c r="AQ57" i="1"/>
  <c r="AP56" i="1"/>
  <c r="AQ32" i="1"/>
  <c r="AP40" i="1"/>
  <c r="AP42" i="1"/>
  <c r="AP62" i="1"/>
  <c r="AQ50" i="1"/>
  <c r="AQ10" i="1"/>
  <c r="AQ59" i="1"/>
  <c r="AQ21" i="1"/>
  <c r="AP63" i="1"/>
  <c r="AQ26" i="1"/>
  <c r="AP42" i="3"/>
  <c r="AP21" i="3"/>
  <c r="AQ13" i="3"/>
  <c r="AQ50" i="3"/>
  <c r="AQ28" i="3"/>
  <c r="AP31" i="3"/>
  <c r="AQ10" i="3"/>
  <c r="AQ11" i="3"/>
  <c r="AP57" i="3"/>
  <c r="AQ44" i="3"/>
  <c r="AP59" i="3"/>
  <c r="AP9" i="3"/>
  <c r="AP66" i="3"/>
  <c r="AP22" i="3"/>
  <c r="AP10" i="3"/>
  <c r="AQ36" i="3"/>
  <c r="AP30" i="3"/>
  <c r="AP13" i="3"/>
  <c r="AQ56" i="3"/>
  <c r="AP44" i="3"/>
  <c r="AQ35" i="3"/>
  <c r="AP49" i="3"/>
  <c r="AQ64" i="3"/>
  <c r="AQ55" i="3"/>
  <c r="AP17" i="3"/>
  <c r="AQ27" i="3"/>
  <c r="AP55" i="3"/>
  <c r="AP38" i="3"/>
  <c r="AQ68" i="3"/>
  <c r="AP48" i="3"/>
  <c r="AP27" i="3"/>
  <c r="AP61" i="3"/>
  <c r="AQ49" i="3"/>
  <c r="AQ21" i="3"/>
  <c r="AP11" i="3"/>
  <c r="AP39" i="3"/>
  <c r="AP37" i="3"/>
  <c r="AQ66" i="3"/>
  <c r="AP63" i="3"/>
  <c r="AQ17" i="3"/>
  <c r="AQ5" i="3"/>
  <c r="AP36" i="3"/>
  <c r="AQ54" i="3"/>
  <c r="AQ14" i="3"/>
  <c r="AQ18" i="3"/>
  <c r="AQ58" i="3"/>
  <c r="AQ24" i="3"/>
  <c r="AP6" i="3"/>
  <c r="AQ38" i="3"/>
  <c r="AP16" i="3"/>
  <c r="AQ53" i="3"/>
  <c r="AQ45" i="3"/>
  <c r="AQ39" i="3"/>
  <c r="AQ31" i="3"/>
  <c r="AP53" i="3"/>
  <c r="AP15" i="3"/>
  <c r="AQ29" i="3"/>
  <c r="AQ57" i="3"/>
  <c r="AP19" i="3"/>
  <c r="AP29" i="3"/>
  <c r="AQ34" i="3"/>
  <c r="AP40" i="3"/>
  <c r="AP18" i="3"/>
  <c r="AP28" i="3"/>
  <c r="AP8" i="3"/>
  <c r="AP56" i="3"/>
  <c r="AP41" i="3"/>
  <c r="AP14" i="3"/>
  <c r="AQ40" i="3"/>
  <c r="AQ16" i="3"/>
  <c r="AP64" i="3"/>
  <c r="AQ7" i="3"/>
  <c r="AQ67" i="3"/>
  <c r="AQ59" i="3"/>
  <c r="AQ63" i="3"/>
  <c r="AP34" i="3"/>
  <c r="AQ62" i="3"/>
  <c r="AQ47" i="3"/>
  <c r="AP4" i="3"/>
  <c r="AQ23" i="3"/>
  <c r="AQ41" i="3"/>
  <c r="AQ9" i="3"/>
  <c r="AQ25" i="3"/>
  <c r="AP33" i="3"/>
  <c r="AQ26" i="3"/>
  <c r="AP46" i="3"/>
  <c r="AP20" i="3"/>
  <c r="AQ22" i="3"/>
  <c r="AQ60" i="3"/>
  <c r="AP65" i="3"/>
  <c r="AQ33" i="3"/>
  <c r="AQ12" i="3"/>
  <c r="AP60" i="3"/>
  <c r="AQ61" i="3"/>
  <c r="AQ52" i="3"/>
  <c r="AQ51" i="3"/>
  <c r="AP12" i="3"/>
  <c r="AQ6" i="3"/>
  <c r="AP32" i="3"/>
  <c r="AP47" i="3"/>
  <c r="AP51" i="3"/>
  <c r="AP24" i="3"/>
  <c r="AQ20" i="3"/>
  <c r="AP52" i="3"/>
  <c r="AP54" i="3"/>
  <c r="AQ32" i="3"/>
  <c r="AP23" i="3"/>
  <c r="AP67" i="3"/>
  <c r="AQ43" i="3"/>
  <c r="AQ15" i="3"/>
  <c r="AP68" i="3"/>
  <c r="AP69" i="3"/>
  <c r="AQ37" i="3"/>
  <c r="AP26" i="3"/>
  <c r="AP45" i="3"/>
  <c r="AP58" i="3"/>
  <c r="AQ48" i="3"/>
  <c r="AP62" i="3"/>
  <c r="AQ46" i="3"/>
  <c r="AQ42" i="3"/>
  <c r="AP25" i="3"/>
  <c r="AQ4" i="3"/>
  <c r="AQ69" i="3"/>
  <c r="AQ19" i="3"/>
  <c r="AP50" i="3"/>
  <c r="AP5" i="3"/>
  <c r="AQ30" i="3"/>
  <c r="AP7" i="3"/>
  <c r="AQ65" i="3"/>
  <c r="AQ8" i="3"/>
  <c r="AP35" i="3"/>
  <c r="AP43" i="3"/>
  <c r="AP69" i="2"/>
  <c r="AQ36" i="2"/>
  <c r="AP26" i="2"/>
  <c r="AQ23" i="2"/>
  <c r="AQ37" i="2"/>
  <c r="AP4" i="2"/>
  <c r="AP67" i="2"/>
  <c r="AP57" i="2"/>
  <c r="AP11" i="2"/>
  <c r="AP29" i="2"/>
  <c r="AP44" i="2"/>
  <c r="AP24" i="2"/>
  <c r="AQ50" i="2"/>
  <c r="AQ55" i="2"/>
  <c r="AQ6" i="2"/>
  <c r="AP54" i="2"/>
  <c r="AQ27" i="2"/>
  <c r="AQ49" i="2"/>
  <c r="AP12" i="2"/>
  <c r="AP60" i="2"/>
  <c r="AQ58" i="2"/>
  <c r="AP41" i="2"/>
  <c r="AQ15" i="2"/>
  <c r="AQ48" i="2"/>
  <c r="AQ7" i="2"/>
  <c r="AQ56" i="2"/>
  <c r="AQ26" i="2"/>
  <c r="AQ39" i="2"/>
  <c r="AQ31" i="2"/>
  <c r="AQ30" i="2"/>
  <c r="AP14" i="2"/>
  <c r="AP68" i="2"/>
  <c r="AP19" i="2"/>
  <c r="AP13" i="2"/>
  <c r="AP50" i="2"/>
  <c r="AP30" i="2"/>
  <c r="AP43" i="2"/>
  <c r="AP66" i="2"/>
  <c r="AQ28" i="2"/>
  <c r="AQ63" i="2"/>
  <c r="AP52" i="2"/>
  <c r="AP49" i="2"/>
  <c r="AP21" i="2"/>
  <c r="AQ19" i="2"/>
  <c r="AP16" i="2"/>
  <c r="AP32" i="2"/>
  <c r="AQ33" i="2"/>
  <c r="AQ11" i="2"/>
  <c r="AP47" i="2"/>
  <c r="AP48" i="2"/>
  <c r="AP59" i="2"/>
  <c r="AQ43" i="2"/>
  <c r="AP6" i="2"/>
  <c r="AQ25" i="2"/>
  <c r="AQ32" i="2"/>
  <c r="AP33" i="2"/>
  <c r="AQ10" i="2"/>
  <c r="AQ16" i="2"/>
  <c r="AP40" i="2"/>
  <c r="AP5" i="2"/>
  <c r="AQ22" i="2"/>
  <c r="AQ38" i="2"/>
  <c r="AQ42" i="2"/>
  <c r="AQ34" i="2"/>
  <c r="AP34" i="2"/>
  <c r="AP36" i="2"/>
  <c r="AQ12" i="2"/>
  <c r="AQ35" i="2"/>
  <c r="AP56" i="2"/>
  <c r="AQ68" i="2"/>
  <c r="AQ45" i="2"/>
  <c r="AQ20" i="2"/>
  <c r="AQ57" i="2"/>
  <c r="AP39" i="2"/>
  <c r="AQ66" i="2"/>
  <c r="AQ59" i="2"/>
  <c r="AQ29" i="2"/>
  <c r="AQ41" i="2"/>
  <c r="AP58" i="2"/>
  <c r="AQ13" i="2"/>
  <c r="AQ62" i="2"/>
  <c r="AQ69" i="2"/>
  <c r="AQ18" i="2"/>
  <c r="AP27" i="2"/>
  <c r="AP9" i="2"/>
  <c r="AP63" i="2"/>
  <c r="AQ21" i="2"/>
  <c r="AQ52" i="2"/>
  <c r="AQ40" i="2"/>
  <c r="AP65" i="2"/>
  <c r="AP45" i="2"/>
  <c r="AQ5" i="2"/>
  <c r="AP55" i="2"/>
  <c r="AP17" i="2"/>
  <c r="AQ14" i="2"/>
  <c r="AP37" i="2"/>
  <c r="AQ4" i="2"/>
  <c r="AP22" i="2"/>
  <c r="AP51" i="2"/>
  <c r="AQ61" i="2"/>
  <c r="AP35" i="2"/>
  <c r="AQ44" i="2"/>
  <c r="AP25" i="2"/>
  <c r="AP20" i="2"/>
  <c r="AP28" i="2"/>
  <c r="AQ24" i="2"/>
  <c r="AQ54" i="2"/>
  <c r="AP8" i="2"/>
  <c r="AP31" i="2"/>
  <c r="AP42" i="2"/>
  <c r="AP64" i="2"/>
  <c r="AP38" i="2"/>
  <c r="AP7" i="2"/>
  <c r="AQ46" i="2"/>
  <c r="AQ9" i="2"/>
  <c r="AQ8" i="2"/>
  <c r="AQ17" i="2"/>
  <c r="AQ64" i="2"/>
  <c r="AP18" i="2"/>
  <c r="AP53" i="2"/>
  <c r="AQ67" i="2"/>
  <c r="AQ65" i="2"/>
  <c r="AP62" i="2"/>
  <c r="AP10" i="2"/>
  <c r="AP61" i="2"/>
  <c r="AP23" i="2"/>
  <c r="AQ51" i="2"/>
  <c r="AQ53" i="2"/>
  <c r="AQ60" i="2"/>
  <c r="AP46" i="2"/>
  <c r="AQ47" i="2"/>
  <c r="AP15" i="2"/>
</calcChain>
</file>

<file path=xl/connections.xml><?xml version="1.0" encoding="utf-8"?>
<connections xmlns="http://schemas.openxmlformats.org/spreadsheetml/2006/main">
  <connection id="1" name="105mg" type="6" refreshedVersion="0" background="1" saveData="1">
    <textPr sourceFile="\\ASSURE\data\sediment_QA\SLQA\SLQA 2-2002\Results\105mg.txt">
      <textFields count="3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2222mg" type="6" refreshedVersion="0" background="1" saveData="1">
    <textPr sourceFile="\\ASSURE\data\sediment_QA\SLQA\SLQA 2-2002\Results\2222mg.txt">
      <textFields count="3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name="2222mg1" type="6" refreshedVersion="0" background="1" saveData="1">
    <textPr sourceFile="\\ASSURE\data\sediment_QA\SLQA\SLQA 2-2002\Results\2222mg.txt">
      <textFields count="3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" name="65mg" type="6" refreshedVersion="0" background="1" saveData="1">
    <textPr sourceFile="\\ASSURE\data\sediment_QA\SLQA\SLQA 2-2002\Results\65mg.txt">
      <textFields count="3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" name="65mg1" type="6" refreshedVersion="0" background="1" saveData="1">
    <textPr sourceFile="\\ASSURE\data\sediment_QA\SLQA\SLQA 2-2002\Results\65mg.txt">
      <textFields count="3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" name="65mg2" type="6" refreshedVersion="0" background="1" saveData="1">
    <textPr sourceFile="\\ASSURE\data\sediment_QA\SLQA\SLQA 2-2002\Results\65mg.txt">
      <textFields count="3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<sst xmlns="http://schemas.openxmlformats.org/spreadsheetml/2006/main" count="1331" uniqueCount="214">
  <si>
    <t>Reported</t>
  </si>
  <si>
    <t>Reported Sediment</t>
  </si>
  <si>
    <t>Actual Sediment</t>
  </si>
  <si>
    <t>Concentration</t>
  </si>
  <si>
    <t>Actual</t>
  </si>
  <si>
    <t>Sediment</t>
  </si>
  <si>
    <t>Fines</t>
  </si>
  <si>
    <t>Lab</t>
  </si>
  <si>
    <t>Sample</t>
  </si>
  <si>
    <t xml:space="preserve">Concentration </t>
  </si>
  <si>
    <t>Sand</t>
  </si>
  <si>
    <t xml:space="preserve">Sediment </t>
  </si>
  <si>
    <t>Weight</t>
  </si>
  <si>
    <t xml:space="preserve"> Weight</t>
  </si>
  <si>
    <t>(mg/L)</t>
  </si>
  <si>
    <t>NM</t>
  </si>
  <si>
    <t>CN</t>
  </si>
  <si>
    <t>CVO</t>
  </si>
  <si>
    <t>IA</t>
  </si>
  <si>
    <t>IL</t>
  </si>
  <si>
    <t>KY</t>
  </si>
  <si>
    <t xml:space="preserve">LA </t>
  </si>
  <si>
    <t>MO</t>
  </si>
  <si>
    <t>MT</t>
  </si>
  <si>
    <t>%</t>
  </si>
  <si>
    <t>Mean</t>
  </si>
  <si>
    <t>Standard Error</t>
  </si>
  <si>
    <t>Median</t>
  </si>
  <si>
    <t>25th Percentile</t>
  </si>
  <si>
    <t>75th Percentile</t>
  </si>
  <si>
    <t>F-pseudosigma</t>
  </si>
  <si>
    <t>Standard Deviation</t>
  </si>
  <si>
    <t>Sample Variance</t>
  </si>
  <si>
    <t>Kurtosis</t>
  </si>
  <si>
    <t>Skewness</t>
  </si>
  <si>
    <t>Range</t>
  </si>
  <si>
    <t>Minimum</t>
  </si>
  <si>
    <t>Maximum</t>
  </si>
  <si>
    <t>Statistics are based on results submitted by participating laboratories and are provided for comparison purposes when evaluating individual results.</t>
  </si>
  <si>
    <t>Count</t>
  </si>
  <si>
    <t>Name</t>
  </si>
  <si>
    <t>CA-GM</t>
  </si>
  <si>
    <t>USACE</t>
  </si>
  <si>
    <t>Terry Heinert</t>
  </si>
  <si>
    <t>Cheryl Joseph</t>
  </si>
  <si>
    <t>Cathy Biehn</t>
  </si>
  <si>
    <t>Arlene Sondergaard</t>
  </si>
  <si>
    <t xml:space="preserve">Participating Laboratories </t>
  </si>
  <si>
    <t>USGS Laboratories</t>
  </si>
  <si>
    <t>USGS Sediment Laboratory Quality Assurance Project</t>
  </si>
  <si>
    <t>MDPH</t>
  </si>
  <si>
    <t>WSLH</t>
  </si>
  <si>
    <t>GCMRC</t>
  </si>
  <si>
    <t>Lynda Seeger</t>
  </si>
  <si>
    <t>UWSP</t>
  </si>
  <si>
    <t>VDCLS</t>
  </si>
  <si>
    <t>CA</t>
  </si>
  <si>
    <t>&lt; 0.002</t>
  </si>
  <si>
    <t>&lt; 0.004</t>
  </si>
  <si>
    <t>&lt; 0.008</t>
  </si>
  <si>
    <t>&lt; 0.016</t>
  </si>
  <si>
    <t>&lt; 0.031</t>
  </si>
  <si>
    <t>Sharyl Holthus</t>
  </si>
  <si>
    <t>Weight (g)</t>
  </si>
  <si>
    <t>Julie Nason</t>
  </si>
  <si>
    <t>DHHS</t>
  </si>
  <si>
    <t>MBNEP</t>
  </si>
  <si>
    <t>Sample ID</t>
  </si>
  <si>
    <t>1A</t>
  </si>
  <si>
    <t>1B</t>
  </si>
  <si>
    <t>1C</t>
  </si>
  <si>
    <t>Net Weight (g)</t>
  </si>
  <si>
    <t>Water</t>
  </si>
  <si>
    <t>Volume (mL)</t>
  </si>
  <si>
    <t>% Difference</t>
  </si>
  <si>
    <t>Percent</t>
  </si>
  <si>
    <t>(&lt;0.063)</t>
  </si>
  <si>
    <t>(&gt;0.063)</t>
  </si>
  <si>
    <t xml:space="preserve">         Class 1 Samples</t>
  </si>
  <si>
    <t xml:space="preserve">         Class 2 Samples</t>
  </si>
  <si>
    <t xml:space="preserve">        Class 3 Samples</t>
  </si>
  <si>
    <t>% Diff.</t>
  </si>
  <si>
    <t>Confid. Level (95.0%)</t>
  </si>
  <si>
    <t>3A</t>
  </si>
  <si>
    <t>3B</t>
  </si>
  <si>
    <t>3C</t>
  </si>
  <si>
    <t>Lab ID#</t>
  </si>
  <si>
    <t>Median =</t>
  </si>
  <si>
    <t>25th =</t>
  </si>
  <si>
    <t>75th =</t>
  </si>
  <si>
    <t>Fps =</t>
  </si>
  <si>
    <t>Med -3 Fps</t>
  </si>
  <si>
    <t>Med +3 Fps</t>
  </si>
  <si>
    <t>Med -5%</t>
  </si>
  <si>
    <t>Med +5%</t>
  </si>
  <si>
    <t>Sediment Concentration</t>
  </si>
  <si>
    <t>11-USGS</t>
  </si>
  <si>
    <t>12-USGS</t>
  </si>
  <si>
    <t>14-USGS</t>
  </si>
  <si>
    <t>15-USGS</t>
  </si>
  <si>
    <t>17-USGS</t>
  </si>
  <si>
    <t>18-USGS</t>
  </si>
  <si>
    <t>19-USGS</t>
  </si>
  <si>
    <t>20-USGS</t>
  </si>
  <si>
    <t>25-USGS</t>
  </si>
  <si>
    <t>Fines Split</t>
  </si>
  <si>
    <t>Sand Split</t>
  </si>
  <si>
    <t>Sediment Weight</t>
  </si>
  <si>
    <t>2A</t>
  </si>
  <si>
    <t>2B</t>
  </si>
  <si>
    <t>2C</t>
  </si>
  <si>
    <t>Maximim =</t>
  </si>
  <si>
    <t>Minimum =</t>
  </si>
  <si>
    <t>for chart scale</t>
  </si>
  <si>
    <t>Graham Matthews &amp; Associates (CA-GM)</t>
  </si>
  <si>
    <t>Canadian Environmental Laboratory (CN)</t>
  </si>
  <si>
    <t>UWSP - Environmental Task Force Laboratory (UWSP)</t>
  </si>
  <si>
    <t>Wisconsin State Lab of Hygiene (WSLH)</t>
  </si>
  <si>
    <t>Virginia Divison of Consolidated Laboratory Services (VDCLS)</t>
  </si>
  <si>
    <t>US ACE - Coastal and Hydraulics Laboratory (USACE)</t>
  </si>
  <si>
    <t>Morro Bay National Estuary Program (MBNEP)</t>
  </si>
  <si>
    <t>Miya Barr</t>
  </si>
  <si>
    <t>HRCEL</t>
  </si>
  <si>
    <t>Humboldt Redwood Company Environmental Lab (HRCEL)</t>
  </si>
  <si>
    <t>Source of Fines</t>
  </si>
  <si>
    <t>Target Fines</t>
  </si>
  <si>
    <t>Weight (mg)</t>
  </si>
  <si>
    <t>Target</t>
  </si>
  <si>
    <t>Target Sand</t>
  </si>
  <si>
    <t>SSC (mg/L)</t>
  </si>
  <si>
    <t>0.125-0.250 mm</t>
  </si>
  <si>
    <t>0-0.063 mm      Spark Plug dust</t>
  </si>
  <si>
    <t>Cascades Volcano Observatory (CVO)</t>
  </si>
  <si>
    <t>Iowa Water Science Center (IA)</t>
  </si>
  <si>
    <t>Kentucky Water Science Center (KY)</t>
  </si>
  <si>
    <t>Missouri Water Science Center (MO)</t>
  </si>
  <si>
    <t>Grand Canyon Monitoring and Research Center (GCMRC)</t>
  </si>
  <si>
    <t>Montana Water Science Center (MT)</t>
  </si>
  <si>
    <t>New Mexico Water Science Center (NM)</t>
  </si>
  <si>
    <t>Louisiana Water Science Center (LA)</t>
  </si>
  <si>
    <t>of fines</t>
  </si>
  <si>
    <t xml:space="preserve"> 0-0.050 mm Arizona Test dust</t>
  </si>
  <si>
    <t>California Water Science Center (CA)</t>
  </si>
  <si>
    <t>Class 1   A</t>
  </si>
  <si>
    <t>Class 1   B</t>
  </si>
  <si>
    <t>Class 1   C</t>
  </si>
  <si>
    <t>Class 2   A</t>
  </si>
  <si>
    <t>Class 2   B</t>
  </si>
  <si>
    <t>Class 2   C</t>
  </si>
  <si>
    <t>Class 3   A</t>
  </si>
  <si>
    <t>Class 3   B</t>
  </si>
  <si>
    <t>Class 3   C</t>
  </si>
  <si>
    <t>Kent Elrick</t>
  </si>
  <si>
    <t>SRWQL</t>
  </si>
  <si>
    <t>Spraugue River Water Quality Laboratory (SRWQL)</t>
  </si>
  <si>
    <t>Public Health Madison &amp; Dane County (MDPH)</t>
  </si>
  <si>
    <t>Nebraska Public Health Environmental Laboratory (DHHS)</t>
  </si>
  <si>
    <t>Comments</t>
  </si>
  <si>
    <t>Target Sed</t>
  </si>
  <si>
    <t>sand %</t>
  </si>
  <si>
    <t>Analyst</t>
  </si>
  <si>
    <t>Rachel Howell</t>
  </si>
  <si>
    <t>GSU</t>
  </si>
  <si>
    <t>Georgia State University (GSU)</t>
  </si>
  <si>
    <t>Illinois State Water Survey (IL)</t>
  </si>
  <si>
    <t>Brooke Pittman</t>
  </si>
  <si>
    <t>Kimberly Attig</t>
  </si>
  <si>
    <t>Ben Harris</t>
  </si>
  <si>
    <t>Tom Sabol</t>
  </si>
  <si>
    <t>J. Thorngate</t>
  </si>
  <si>
    <t>Thomas Jeffords</t>
  </si>
  <si>
    <t>Karissa Willits</t>
  </si>
  <si>
    <t>10-Other</t>
  </si>
  <si>
    <t>13-Other</t>
  </si>
  <si>
    <t>16-Other</t>
  </si>
  <si>
    <t>23-Other</t>
  </si>
  <si>
    <t>27-Other</t>
  </si>
  <si>
    <t>28-Other</t>
  </si>
  <si>
    <t>29-Other</t>
  </si>
  <si>
    <t>30-Other</t>
  </si>
  <si>
    <t>31-Other</t>
  </si>
  <si>
    <t>34-Other</t>
  </si>
  <si>
    <t>35-Other</t>
  </si>
  <si>
    <t>36-Other</t>
  </si>
  <si>
    <t>38-Other</t>
  </si>
  <si>
    <t>Contract/Volunteer Laboratories</t>
  </si>
  <si>
    <t>Thomas Kirklin</t>
  </si>
  <si>
    <t>Ashley Entsminger</t>
  </si>
  <si>
    <t>Jeff Wyant</t>
  </si>
  <si>
    <t>Nadine LePore</t>
  </si>
  <si>
    <t>Aimee Downs</t>
  </si>
  <si>
    <t>Kendra Wood</t>
  </si>
  <si>
    <t>Sample Specifications for SLQA Study 2-2015</t>
  </si>
  <si>
    <t>(conducted Oct/Nov 2015)</t>
  </si>
  <si>
    <t>Overall Summary Statistics - Study 2, 2015</t>
  </si>
  <si>
    <t>GLEC</t>
  </si>
  <si>
    <t>39-Other</t>
  </si>
  <si>
    <t>Great Lakes Environmental Center (GLEC)</t>
  </si>
  <si>
    <t>broken bottle</t>
  </si>
  <si>
    <t>J. Haucke</t>
  </si>
  <si>
    <t>possible sediment loss</t>
  </si>
  <si>
    <t>Keith Lackey</t>
  </si>
  <si>
    <t>Elizabeth Steen</t>
  </si>
  <si>
    <t>leakage in 3 bottle bag</t>
  </si>
  <si>
    <t>Sierra Keller</t>
  </si>
  <si>
    <t>Ben Maples</t>
  </si>
  <si>
    <t>Stephen Low</t>
  </si>
  <si>
    <t>some sample spilled during analsis</t>
  </si>
  <si>
    <t>fines stuck to bottle</t>
  </si>
  <si>
    <t>filter stuck to manifold</t>
  </si>
  <si>
    <t>lost some sample in analysis</t>
  </si>
  <si>
    <t>bottle cap leaked</t>
  </si>
  <si>
    <t>Number of Participating Laboratories: 22</t>
  </si>
  <si>
    <t>Benjamin Cook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</si>
</sst>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"/>
    <numFmt numFmtId="165" formatCode="0.000"/>
    <numFmt numFmtId="166" formatCode="0.0"/>
    <numFmt numFmtId="167" formatCode="0.00000"/>
  </numFmts>
  <fonts count="2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10"/>
      <name val="Arial Unicode MS"/>
      <family val="2"/>
    </font>
    <font>
      <sz val="10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10"/>
      <name val="Times New Roman"/>
      <family val="1"/>
    </font>
    <font>
      <sz val="8"/>
      <name val="Arial"/>
      <family val="2"/>
    </font>
    <font>
      <sz val="10"/>
      <color indexed="8"/>
      <name val="Arial"/>
      <family val="2"/>
    </font>
    <font>
      <sz val="10"/>
      <color indexed="8"/>
      <name val="Times New Roman"/>
      <family val="1"/>
    </font>
    <font>
      <strike/>
      <sz val="10"/>
      <name val="Times New Roman"/>
      <family val="1"/>
    </font>
    <font>
      <b/>
      <sz val="10"/>
      <color theme="0" tint="-0.249977111117893"/>
      <name val="Arial"/>
      <family val="2"/>
    </font>
    <font>
      <sz val="10"/>
      <color theme="0" tint="-0.249977111117893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237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165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4" fillId="0" borderId="0" xfId="0" applyFont="1"/>
    <xf numFmtId="0" fontId="3" fillId="0" borderId="0" xfId="0" applyFont="1" applyBorder="1"/>
    <xf numFmtId="0" fontId="4" fillId="0" borderId="0" xfId="0" applyFont="1" applyBorder="1"/>
    <xf numFmtId="0" fontId="4" fillId="0" borderId="0" xfId="0" applyFont="1" applyFill="1" applyBorder="1" applyAlignment="1"/>
    <xf numFmtId="2" fontId="4" fillId="0" borderId="0" xfId="0" applyNumberFormat="1" applyFont="1" applyFill="1" applyBorder="1" applyAlignment="1">
      <alignment horizontal="center"/>
    </xf>
    <xf numFmtId="0" fontId="4" fillId="0" borderId="0" xfId="0" applyFont="1" applyFill="1"/>
    <xf numFmtId="0" fontId="5" fillId="0" borderId="0" xfId="0" applyFont="1" applyFill="1"/>
    <xf numFmtId="0" fontId="5" fillId="0" borderId="2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4" fillId="0" borderId="2" xfId="0" applyFont="1" applyFill="1" applyBorder="1" applyAlignment="1"/>
    <xf numFmtId="2" fontId="4" fillId="0" borderId="2" xfId="0" applyNumberFormat="1" applyFont="1" applyFill="1" applyBorder="1" applyAlignment="1">
      <alignment horizontal="center"/>
    </xf>
    <xf numFmtId="2" fontId="4" fillId="0" borderId="3" xfId="0" applyNumberFormat="1" applyFont="1" applyFill="1" applyBorder="1" applyAlignment="1">
      <alignment horizontal="center"/>
    </xf>
    <xf numFmtId="0" fontId="4" fillId="0" borderId="4" xfId="0" applyFont="1" applyFill="1" applyBorder="1" applyAlignment="1"/>
    <xf numFmtId="0" fontId="6" fillId="0" borderId="0" xfId="0" applyFont="1" applyBorder="1"/>
    <xf numFmtId="0" fontId="6" fillId="0" borderId="0" xfId="0" applyFont="1" applyFill="1" applyBorder="1" applyAlignment="1"/>
    <xf numFmtId="0" fontId="6" fillId="0" borderId="0" xfId="0" applyFont="1" applyFill="1"/>
    <xf numFmtId="0" fontId="4" fillId="0" borderId="0" xfId="0" applyFont="1" applyFill="1" applyBorder="1"/>
    <xf numFmtId="2" fontId="4" fillId="0" borderId="5" xfId="0" applyNumberFormat="1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7" fillId="0" borderId="0" xfId="0" applyFont="1"/>
    <xf numFmtId="14" fontId="8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2" fontId="8" fillId="0" borderId="0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Fill="1" applyBorder="1" applyAlignment="1">
      <alignment horizontal="center"/>
    </xf>
    <xf numFmtId="167" fontId="0" fillId="0" borderId="0" xfId="0" applyNumberFormat="1" applyAlignment="1">
      <alignment horizontal="center"/>
    </xf>
    <xf numFmtId="167" fontId="0" fillId="0" borderId="0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1" fontId="8" fillId="0" borderId="0" xfId="0" applyNumberFormat="1" applyFont="1" applyBorder="1" applyAlignment="1">
      <alignment horizontal="center"/>
    </xf>
    <xf numFmtId="0" fontId="9" fillId="0" borderId="0" xfId="0" applyFont="1"/>
    <xf numFmtId="2" fontId="4" fillId="0" borderId="7" xfId="0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0" fontId="5" fillId="0" borderId="0" xfId="0" applyFont="1" applyFill="1" applyBorder="1"/>
    <xf numFmtId="0" fontId="5" fillId="0" borderId="5" xfId="0" applyFont="1" applyFill="1" applyBorder="1"/>
    <xf numFmtId="1" fontId="4" fillId="0" borderId="2" xfId="0" applyNumberFormat="1" applyFont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1" fontId="4" fillId="0" borderId="3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1" fontId="8" fillId="0" borderId="0" xfId="0" applyNumberFormat="1" applyFont="1" applyFill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2" fontId="8" fillId="0" borderId="8" xfId="0" applyNumberFormat="1" applyFont="1" applyBorder="1" applyAlignment="1">
      <alignment horizontal="center"/>
    </xf>
    <xf numFmtId="2" fontId="8" fillId="0" borderId="5" xfId="0" applyNumberFormat="1" applyFont="1" applyBorder="1" applyAlignment="1">
      <alignment horizontal="center"/>
    </xf>
    <xf numFmtId="0" fontId="0" fillId="0" borderId="10" xfId="0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49" fontId="2" fillId="0" borderId="5" xfId="0" applyNumberFormat="1" applyFont="1" applyFill="1" applyBorder="1" applyAlignment="1">
      <alignment horizontal="center"/>
    </xf>
    <xf numFmtId="49" fontId="8" fillId="0" borderId="0" xfId="0" applyNumberFormat="1" applyFon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7" xfId="0" applyNumberFormat="1" applyBorder="1" applyAlignment="1">
      <alignment horizontal="center"/>
    </xf>
    <xf numFmtId="2" fontId="8" fillId="0" borderId="9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right"/>
    </xf>
    <xf numFmtId="2" fontId="8" fillId="0" borderId="3" xfId="0" applyNumberFormat="1" applyFon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2" fontId="8" fillId="0" borderId="6" xfId="0" applyNumberFormat="1" applyFont="1" applyBorder="1" applyAlignment="1">
      <alignment horizontal="center"/>
    </xf>
    <xf numFmtId="0" fontId="0" fillId="0" borderId="0" xfId="0" applyFill="1"/>
    <xf numFmtId="0" fontId="0" fillId="0" borderId="0" xfId="0" applyFill="1" applyBorder="1"/>
    <xf numFmtId="0" fontId="2" fillId="3" borderId="0" xfId="0" applyFont="1" applyFill="1" applyBorder="1" applyAlignment="1">
      <alignment horizontal="center"/>
    </xf>
    <xf numFmtId="167" fontId="2" fillId="3" borderId="0" xfId="0" applyNumberFormat="1" applyFont="1" applyFill="1" applyBorder="1" applyAlignment="1">
      <alignment horizontal="center"/>
    </xf>
    <xf numFmtId="0" fontId="2" fillId="4" borderId="0" xfId="0" applyNumberFormat="1" applyFont="1" applyFill="1" applyBorder="1" applyAlignment="1">
      <alignment horizontal="center"/>
    </xf>
    <xf numFmtId="2" fontId="2" fillId="3" borderId="0" xfId="0" applyNumberFormat="1" applyFont="1" applyFill="1" applyBorder="1" applyAlignment="1">
      <alignment horizontal="center"/>
    </xf>
    <xf numFmtId="166" fontId="8" fillId="3" borderId="0" xfId="0" applyNumberFormat="1" applyFont="1" applyFill="1" applyBorder="1" applyAlignment="1">
      <alignment horizontal="center"/>
    </xf>
    <xf numFmtId="0" fontId="8" fillId="3" borderId="0" xfId="0" applyNumberFormat="1" applyFont="1" applyFill="1" applyBorder="1" applyAlignment="1">
      <alignment horizontal="center"/>
    </xf>
    <xf numFmtId="0" fontId="0" fillId="3" borderId="0" xfId="0" applyNumberFormat="1" applyFill="1" applyBorder="1" applyAlignment="1">
      <alignment horizontal="center"/>
    </xf>
    <xf numFmtId="0" fontId="1" fillId="3" borderId="0" xfId="0" applyNumberFormat="1" applyFont="1" applyFill="1" applyBorder="1" applyAlignment="1">
      <alignment horizontal="center"/>
    </xf>
    <xf numFmtId="2" fontId="8" fillId="3" borderId="0" xfId="0" applyNumberFormat="1" applyFont="1" applyFill="1" applyBorder="1" applyAlignment="1">
      <alignment horizontal="center"/>
    </xf>
    <xf numFmtId="164" fontId="8" fillId="3" borderId="0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4" borderId="5" xfId="0" applyNumberFormat="1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1" fontId="8" fillId="3" borderId="0" xfId="0" applyNumberFormat="1" applyFont="1" applyFill="1" applyBorder="1" applyAlignment="1">
      <alignment horizontal="center"/>
    </xf>
    <xf numFmtId="0" fontId="5" fillId="0" borderId="0" xfId="0" applyFont="1"/>
    <xf numFmtId="0" fontId="4" fillId="0" borderId="0" xfId="2" applyFont="1"/>
    <xf numFmtId="0" fontId="5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5" fillId="0" borderId="11" xfId="1" applyFont="1" applyBorder="1" applyAlignment="1">
      <alignment horizontal="center"/>
    </xf>
    <xf numFmtId="1" fontId="4" fillId="0" borderId="0" xfId="0" applyNumberFormat="1" applyFont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5" xfId="0" applyFont="1" applyFill="1" applyBorder="1"/>
    <xf numFmtId="14" fontId="13" fillId="0" borderId="0" xfId="0" applyNumberFormat="1" applyFont="1" applyBorder="1" applyAlignment="1">
      <alignment horizontal="center"/>
    </xf>
    <xf numFmtId="1" fontId="13" fillId="0" borderId="0" xfId="0" applyNumberFormat="1" applyFont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166" fontId="13" fillId="3" borderId="0" xfId="0" applyNumberFormat="1" applyFont="1" applyFill="1" applyBorder="1" applyAlignment="1">
      <alignment horizontal="center"/>
    </xf>
    <xf numFmtId="0" fontId="13" fillId="3" borderId="0" xfId="0" applyNumberFormat="1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9" fillId="0" borderId="0" xfId="1" applyFont="1" applyFill="1"/>
    <xf numFmtId="0" fontId="4" fillId="0" borderId="0" xfId="1" applyFont="1" applyFill="1"/>
    <xf numFmtId="0" fontId="4" fillId="0" borderId="0" xfId="1" applyFont="1"/>
    <xf numFmtId="0" fontId="4" fillId="0" borderId="0" xfId="1" applyFont="1" applyAlignment="1">
      <alignment horizontal="left"/>
    </xf>
    <xf numFmtId="0" fontId="5" fillId="0" borderId="0" xfId="1" applyFont="1" applyAlignment="1">
      <alignment horizontal="left"/>
    </xf>
    <xf numFmtId="165" fontId="8" fillId="3" borderId="0" xfId="0" applyNumberFormat="1" applyFont="1" applyFill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0" xfId="2" quotePrefix="1" applyFont="1" applyBorder="1" applyAlignment="1">
      <alignment horizontal="left"/>
    </xf>
    <xf numFmtId="0" fontId="3" fillId="0" borderId="0" xfId="2" applyFont="1" applyBorder="1"/>
    <xf numFmtId="0" fontId="5" fillId="0" borderId="0" xfId="2" applyFont="1" applyBorder="1"/>
    <xf numFmtId="0" fontId="5" fillId="0" borderId="0" xfId="0" applyFont="1" applyBorder="1"/>
    <xf numFmtId="0" fontId="5" fillId="0" borderId="0" xfId="0" applyFont="1" applyBorder="1" applyAlignment="1">
      <alignment horizontal="left"/>
    </xf>
    <xf numFmtId="0" fontId="5" fillId="0" borderId="0" xfId="2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2" applyFon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8" fillId="0" borderId="12" xfId="0" applyFont="1" applyBorder="1" applyAlignment="1">
      <alignment horizontal="center"/>
    </xf>
    <xf numFmtId="1" fontId="8" fillId="0" borderId="12" xfId="0" applyNumberFormat="1" applyFont="1" applyBorder="1" applyAlignment="1">
      <alignment horizontal="center"/>
    </xf>
    <xf numFmtId="166" fontId="2" fillId="3" borderId="0" xfId="0" applyNumberFormat="1" applyFont="1" applyFill="1" applyBorder="1" applyAlignment="1">
      <alignment horizontal="center"/>
    </xf>
    <xf numFmtId="166" fontId="8" fillId="0" borderId="0" xfId="0" applyNumberFormat="1" applyFont="1" applyFill="1" applyBorder="1" applyAlignment="1">
      <alignment horizontal="center"/>
    </xf>
    <xf numFmtId="166" fontId="13" fillId="0" borderId="0" xfId="0" applyNumberFormat="1" applyFont="1" applyFill="1" applyBorder="1" applyAlignment="1">
      <alignment horizontal="center"/>
    </xf>
    <xf numFmtId="166" fontId="8" fillId="0" borderId="0" xfId="0" applyNumberFormat="1" applyFont="1" applyBorder="1" applyAlignment="1">
      <alignment horizontal="center"/>
    </xf>
    <xf numFmtId="166" fontId="8" fillId="0" borderId="0" xfId="0" applyNumberFormat="1" applyFont="1" applyAlignment="1">
      <alignment horizontal="center"/>
    </xf>
    <xf numFmtId="166" fontId="0" fillId="3" borderId="0" xfId="0" applyNumberFormat="1" applyFill="1" applyBorder="1" applyAlignment="1">
      <alignment horizontal="center"/>
    </xf>
    <xf numFmtId="166" fontId="10" fillId="0" borderId="0" xfId="1" applyNumberFormat="1" applyFont="1" applyFill="1"/>
    <xf numFmtId="1" fontId="10" fillId="0" borderId="0" xfId="1" applyNumberFormat="1" applyFont="1" applyFill="1"/>
    <xf numFmtId="166" fontId="4" fillId="0" borderId="0" xfId="1" applyNumberFormat="1" applyFont="1" applyFill="1"/>
    <xf numFmtId="1" fontId="4" fillId="0" borderId="0" xfId="1" applyNumberFormat="1" applyFont="1"/>
    <xf numFmtId="166" fontId="4" fillId="0" borderId="0" xfId="1" applyNumberFormat="1" applyFont="1"/>
    <xf numFmtId="1" fontId="5" fillId="0" borderId="0" xfId="1" applyNumberFormat="1" applyFont="1" applyAlignment="1">
      <alignment horizontal="center"/>
    </xf>
    <xf numFmtId="166" fontId="5" fillId="0" borderId="0" xfId="1" applyNumberFormat="1" applyFont="1" applyAlignment="1">
      <alignment horizontal="center"/>
    </xf>
    <xf numFmtId="1" fontId="5" fillId="0" borderId="0" xfId="1" applyNumberFormat="1" applyFont="1" applyBorder="1" applyAlignment="1">
      <alignment horizontal="center"/>
    </xf>
    <xf numFmtId="166" fontId="5" fillId="0" borderId="11" xfId="1" applyNumberFormat="1" applyFont="1" applyBorder="1" applyAlignment="1">
      <alignment horizontal="center"/>
    </xf>
    <xf numFmtId="1" fontId="5" fillId="0" borderId="11" xfId="1" applyNumberFormat="1" applyFont="1" applyBorder="1" applyAlignment="1">
      <alignment horizontal="center"/>
    </xf>
    <xf numFmtId="166" fontId="4" fillId="0" borderId="0" xfId="1" applyNumberFormat="1" applyFont="1" applyAlignment="1">
      <alignment horizontal="center"/>
    </xf>
    <xf numFmtId="1" fontId="4" fillId="0" borderId="0" xfId="1" applyNumberFormat="1" applyFont="1" applyAlignment="1">
      <alignment horizontal="center"/>
    </xf>
    <xf numFmtId="166" fontId="4" fillId="0" borderId="0" xfId="1" applyNumberFormat="1" applyFont="1" applyBorder="1" applyAlignment="1">
      <alignment horizontal="center"/>
    </xf>
    <xf numFmtId="1" fontId="4" fillId="0" borderId="0" xfId="1" applyNumberFormat="1" applyFont="1" applyBorder="1" applyAlignment="1">
      <alignment horizontal="center"/>
    </xf>
    <xf numFmtId="0" fontId="4" fillId="0" borderId="0" xfId="1" applyFont="1" applyBorder="1" applyAlignment="1">
      <alignment horizontal="left"/>
    </xf>
    <xf numFmtId="0" fontId="4" fillId="0" borderId="0" xfId="2" applyFont="1" applyBorder="1"/>
    <xf numFmtId="0" fontId="8" fillId="3" borderId="0" xfId="0" applyNumberFormat="1" applyFont="1" applyFill="1" applyBorder="1" applyAlignment="1">
      <alignment horizontal="left"/>
    </xf>
    <xf numFmtId="0" fontId="16" fillId="0" borderId="0" xfId="0" applyFont="1" applyFill="1" applyBorder="1" applyAlignment="1">
      <alignment horizontal="center"/>
    </xf>
    <xf numFmtId="2" fontId="16" fillId="0" borderId="0" xfId="0" applyNumberFormat="1" applyFont="1" applyFill="1" applyBorder="1" applyAlignment="1">
      <alignment horizontal="center"/>
    </xf>
    <xf numFmtId="2" fontId="17" fillId="0" borderId="0" xfId="0" applyNumberFormat="1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6" fillId="0" borderId="0" xfId="0" applyNumberFormat="1" applyFont="1" applyAlignment="1">
      <alignment horizontal="right"/>
    </xf>
    <xf numFmtId="2" fontId="17" fillId="0" borderId="0" xfId="0" applyNumberFormat="1" applyFont="1" applyBorder="1" applyAlignment="1">
      <alignment horizontal="center"/>
    </xf>
    <xf numFmtId="2" fontId="16" fillId="0" borderId="1" xfId="0" applyNumberFormat="1" applyFont="1" applyFill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2" fillId="0" borderId="22" xfId="0" applyNumberFormat="1" applyFont="1" applyBorder="1" applyAlignment="1">
      <alignment horizontal="right"/>
    </xf>
    <xf numFmtId="2" fontId="0" fillId="0" borderId="23" xfId="0" applyNumberFormat="1" applyBorder="1" applyAlignment="1">
      <alignment horizontal="center"/>
    </xf>
    <xf numFmtId="2" fontId="0" fillId="0" borderId="24" xfId="0" applyNumberFormat="1" applyBorder="1" applyAlignment="1">
      <alignment horizontal="center"/>
    </xf>
    <xf numFmtId="0" fontId="2" fillId="0" borderId="25" xfId="0" applyNumberFormat="1" applyFont="1" applyBorder="1" applyAlignment="1">
      <alignment horizontal="right"/>
    </xf>
    <xf numFmtId="2" fontId="0" fillId="0" borderId="26" xfId="0" applyNumberFormat="1" applyBorder="1" applyAlignment="1">
      <alignment horizontal="center"/>
    </xf>
    <xf numFmtId="0" fontId="2" fillId="0" borderId="27" xfId="0" applyNumberFormat="1" applyFont="1" applyBorder="1" applyAlignment="1">
      <alignment horizontal="right"/>
    </xf>
    <xf numFmtId="2" fontId="0" fillId="0" borderId="28" xfId="0" applyNumberFormat="1" applyBorder="1" applyAlignment="1">
      <alignment horizontal="center"/>
    </xf>
    <xf numFmtId="2" fontId="0" fillId="0" borderId="29" xfId="0" applyNumberFormat="1" applyBorder="1" applyAlignment="1">
      <alignment horizontal="center"/>
    </xf>
    <xf numFmtId="166" fontId="18" fillId="3" borderId="0" xfId="0" applyNumberFormat="1" applyFont="1" applyFill="1" applyBorder="1" applyAlignment="1">
      <alignment horizontal="center"/>
    </xf>
    <xf numFmtId="0" fontId="18" fillId="3" borderId="0" xfId="0" applyNumberFormat="1" applyFont="1" applyFill="1" applyBorder="1" applyAlignment="1">
      <alignment horizontal="center"/>
    </xf>
    <xf numFmtId="164" fontId="18" fillId="3" borderId="0" xfId="0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166" fontId="4" fillId="0" borderId="0" xfId="0" applyNumberFormat="1" applyFont="1" applyAlignment="1">
      <alignment horizontal="center"/>
    </xf>
    <xf numFmtId="0" fontId="19" fillId="0" borderId="0" xfId="0" applyFont="1" applyFill="1" applyBorder="1" applyAlignment="1">
      <alignment horizontal="center"/>
    </xf>
    <xf numFmtId="2" fontId="1" fillId="3" borderId="0" xfId="0" applyNumberFormat="1" applyFon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4" fillId="0" borderId="0" xfId="0" applyNumberFormat="1" applyFont="1" applyFill="1"/>
    <xf numFmtId="0" fontId="4" fillId="0" borderId="2" xfId="0" applyFont="1" applyFill="1" applyBorder="1"/>
    <xf numFmtId="0" fontId="4" fillId="0" borderId="4" xfId="0" applyFont="1" applyFill="1" applyBorder="1"/>
    <xf numFmtId="14" fontId="8" fillId="0" borderId="12" xfId="0" applyNumberFormat="1" applyFont="1" applyBorder="1" applyAlignment="1">
      <alignment horizontal="center"/>
    </xf>
    <xf numFmtId="167" fontId="8" fillId="0" borderId="0" xfId="0" applyNumberFormat="1" applyFont="1" applyBorder="1" applyAlignment="1">
      <alignment horizontal="center"/>
    </xf>
    <xf numFmtId="0" fontId="0" fillId="5" borderId="0" xfId="0" applyFill="1" applyBorder="1" applyAlignment="1">
      <alignment horizontal="center"/>
    </xf>
    <xf numFmtId="166" fontId="0" fillId="5" borderId="0" xfId="0" applyNumberForma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1" fontId="8" fillId="0" borderId="12" xfId="0" applyNumberFormat="1" applyFont="1" applyFill="1" applyBorder="1" applyAlignment="1">
      <alignment horizontal="center"/>
    </xf>
    <xf numFmtId="167" fontId="8" fillId="0" borderId="0" xfId="0" applyNumberFormat="1" applyFont="1" applyFill="1" applyBorder="1" applyAlignment="1">
      <alignment horizontal="center"/>
    </xf>
    <xf numFmtId="167" fontId="13" fillId="0" borderId="0" xfId="0" applyNumberFormat="1" applyFont="1" applyFill="1" applyBorder="1" applyAlignment="1">
      <alignment horizontal="center"/>
    </xf>
    <xf numFmtId="167" fontId="0" fillId="0" borderId="0" xfId="0" applyNumberFormat="1" applyFill="1" applyBorder="1" applyAlignment="1">
      <alignment horizontal="center"/>
    </xf>
    <xf numFmtId="2" fontId="0" fillId="3" borderId="0" xfId="0" applyNumberForma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4" fontId="1" fillId="0" borderId="0" xfId="0" applyNumberFormat="1" applyFont="1" applyBorder="1" applyAlignment="1">
      <alignment horizontal="center"/>
    </xf>
    <xf numFmtId="164" fontId="1" fillId="3" borderId="0" xfId="0" applyNumberFormat="1" applyFont="1" applyFill="1" applyBorder="1" applyAlignment="1">
      <alignment horizontal="center"/>
    </xf>
    <xf numFmtId="1" fontId="0" fillId="3" borderId="0" xfId="0" applyNumberFormat="1" applyFill="1" applyBorder="1" applyAlignment="1">
      <alignment horizontal="center"/>
    </xf>
    <xf numFmtId="167" fontId="8" fillId="3" borderId="0" xfId="0" applyNumberFormat="1" applyFont="1" applyFill="1" applyBorder="1" applyAlignment="1">
      <alignment horizontal="center"/>
    </xf>
    <xf numFmtId="0" fontId="16" fillId="0" borderId="0" xfId="0" applyNumberFormat="1" applyFont="1" applyAlignment="1">
      <alignment horizontal="center" wrapText="1"/>
    </xf>
    <xf numFmtId="0" fontId="16" fillId="0" borderId="0" xfId="0" applyFont="1" applyFill="1" applyBorder="1" applyAlignment="1">
      <alignment horizontal="center"/>
    </xf>
    <xf numFmtId="2" fontId="16" fillId="0" borderId="0" xfId="0" applyNumberFormat="1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14" fillId="0" borderId="7" xfId="0" applyFont="1" applyFill="1" applyBorder="1" applyAlignment="1">
      <alignment horizontal="center"/>
    </xf>
    <xf numFmtId="0" fontId="14" fillId="0" borderId="8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2" applyNumberFormat="1" applyFont="1" applyAlignment="1">
      <alignment horizontal="center" vertical="center" wrapText="1"/>
    </xf>
  </cellXfs>
  <cellStyles count="3">
    <cellStyle name="Normal" xfId="0" builtinId="0"/>
    <cellStyle name="Normal_MW_results-2008-2" xfId="1"/>
    <cellStyle name="Normal_Pilot_sample_specs" xfId="2"/>
  </cellStyles>
  <dxfs count="0"/>
  <tableStyles count="0" defaultTableStyle="TableStyleMedium9" defaultPivotStyle="PivotStyleLight16"/>
  <colors>
    <mruColors>
      <color rgb="FFFFCC00"/>
      <color rgb="FFFF6600"/>
      <color rgb="FF800080"/>
      <color rgb="FF0000FF"/>
      <color rgb="FFFF0000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chartsheet" Target="chartsheets/sheet9.xml"/><Relationship Id="rId18" Type="http://schemas.openxmlformats.org/officeDocument/2006/relationships/chartsheet" Target="chartsheets/sheet14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hartsheet" Target="chartsheets/sheet17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8.xml"/><Relationship Id="rId17" Type="http://schemas.openxmlformats.org/officeDocument/2006/relationships/chartsheet" Target="chartsheets/sheet13.xml"/><Relationship Id="rId25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12.xml"/><Relationship Id="rId20" Type="http://schemas.openxmlformats.org/officeDocument/2006/relationships/chartsheet" Target="chartsheets/sheet16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11" Type="http://schemas.openxmlformats.org/officeDocument/2006/relationships/chartsheet" Target="chartsheets/sheet7.xml"/><Relationship Id="rId24" Type="http://schemas.openxmlformats.org/officeDocument/2006/relationships/theme" Target="theme/theme1.xml"/><Relationship Id="rId5" Type="http://schemas.openxmlformats.org/officeDocument/2006/relationships/chartsheet" Target="chartsheets/sheet1.xml"/><Relationship Id="rId15" Type="http://schemas.openxmlformats.org/officeDocument/2006/relationships/chartsheet" Target="chartsheets/sheet11.xml"/><Relationship Id="rId23" Type="http://schemas.openxmlformats.org/officeDocument/2006/relationships/worksheet" Target="worksheets/sheet6.xml"/><Relationship Id="rId28" Type="http://schemas.openxmlformats.org/officeDocument/2006/relationships/calcChain" Target="calcChain.xml"/><Relationship Id="rId10" Type="http://schemas.openxmlformats.org/officeDocument/2006/relationships/chartsheet" Target="chartsheets/sheet6.xml"/><Relationship Id="rId19" Type="http://schemas.openxmlformats.org/officeDocument/2006/relationships/chartsheet" Target="chartsheets/sheet15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5.xml"/><Relationship Id="rId14" Type="http://schemas.openxmlformats.org/officeDocument/2006/relationships/chartsheet" Target="chartsheets/sheet10.xml"/><Relationship Id="rId22" Type="http://schemas.openxmlformats.org/officeDocument/2006/relationships/worksheet" Target="worksheets/sheet5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USGS Sediment Laboratory Quality Assurance Project - Study 2, 2015
Fine Material Mass Percent Difference Results
Class 1 Target Fine Mass = 75 mg</a:t>
            </a:r>
          </a:p>
        </c:rich>
      </c:tx>
      <c:layout>
        <c:manualLayout>
          <c:xMode val="edge"/>
          <c:yMode val="edge"/>
          <c:x val="0.20421745546931191"/>
          <c:y val="1.95757925547264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142064372918979E-2"/>
          <c:y val="0.18270799347471453"/>
          <c:w val="0.87014428412874589"/>
          <c:h val="0.5807504078303426"/>
        </c:manualLayout>
      </c:layout>
      <c:lineChart>
        <c:grouping val="standard"/>
        <c:varyColors val="0"/>
        <c:ser>
          <c:idx val="0"/>
          <c:order val="0"/>
          <c:tx>
            <c:v>Results</c:v>
          </c:tx>
          <c:spPr>
            <a:ln w="28575">
              <a:noFill/>
            </a:ln>
          </c:spPr>
          <c:marker>
            <c:symbol val="diamond"/>
            <c:size val="5"/>
            <c:spPr>
              <a:noFill/>
              <a:ln w="12700" cap="flat" cmpd="sng">
                <a:solidFill>
                  <a:srgbClr val="FF0000"/>
                </a:solidFill>
                <a:prstDash val="solid"/>
              </a:ln>
            </c:spPr>
          </c:marke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marker>
              <c:symbol val="x"/>
              <c:size val="5"/>
            </c:marker>
            <c:bubble3D val="0"/>
          </c:dPt>
          <c:dPt>
            <c:idx val="4"/>
            <c:marker>
              <c:symbol val="x"/>
              <c:size val="5"/>
            </c:marker>
            <c:bubble3D val="0"/>
          </c:dPt>
          <c:dPt>
            <c:idx val="5"/>
            <c:marker>
              <c:symbol val="x"/>
              <c:size val="5"/>
            </c:marker>
            <c:bubble3D val="0"/>
          </c:dPt>
          <c:dPt>
            <c:idx val="6"/>
            <c:marker>
              <c:symbol val="x"/>
              <c:size val="5"/>
            </c:marker>
            <c:bubble3D val="0"/>
          </c:dPt>
          <c:dPt>
            <c:idx val="7"/>
            <c:marker>
              <c:symbol val="x"/>
              <c:size val="5"/>
            </c:marker>
            <c:bubble3D val="0"/>
          </c:dPt>
          <c:dPt>
            <c:idx val="8"/>
            <c:marker>
              <c:symbol val="x"/>
              <c:size val="5"/>
            </c:marker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marker>
              <c:symbol val="x"/>
              <c:size val="5"/>
            </c:marker>
            <c:bubble3D val="0"/>
          </c:dPt>
          <c:dPt>
            <c:idx val="13"/>
            <c:marker>
              <c:symbol val="x"/>
              <c:size val="5"/>
            </c:marker>
            <c:bubble3D val="0"/>
          </c:dPt>
          <c:dPt>
            <c:idx val="14"/>
            <c:marker>
              <c:symbol val="x"/>
              <c:size val="5"/>
            </c:marker>
            <c:bubble3D val="0"/>
          </c:dPt>
          <c:dPt>
            <c:idx val="15"/>
            <c:marker>
              <c:symbol val="x"/>
              <c:size val="5"/>
            </c:marker>
            <c:bubble3D val="0"/>
          </c:dPt>
          <c:dPt>
            <c:idx val="16"/>
            <c:marker>
              <c:symbol val="x"/>
              <c:size val="5"/>
            </c:marker>
            <c:bubble3D val="0"/>
          </c:dPt>
          <c:dPt>
            <c:idx val="17"/>
            <c:marker>
              <c:symbol val="x"/>
              <c:size val="5"/>
            </c:marker>
            <c:bubble3D val="0"/>
          </c:dPt>
          <c:dPt>
            <c:idx val="18"/>
            <c:bubble3D val="0"/>
          </c:dPt>
          <c:dPt>
            <c:idx val="19"/>
            <c:bubble3D val="0"/>
          </c:dPt>
          <c:dPt>
            <c:idx val="20"/>
            <c:bubble3D val="0"/>
          </c:dPt>
          <c:dPt>
            <c:idx val="21"/>
            <c:bubble3D val="0"/>
          </c:dPt>
          <c:dPt>
            <c:idx val="22"/>
            <c:bubble3D val="0"/>
          </c:dPt>
          <c:dPt>
            <c:idx val="23"/>
            <c:bubble3D val="0"/>
          </c:dPt>
          <c:dPt>
            <c:idx val="24"/>
            <c:marker>
              <c:symbol val="x"/>
              <c:size val="5"/>
            </c:marker>
            <c:bubble3D val="0"/>
          </c:dPt>
          <c:dPt>
            <c:idx val="25"/>
            <c:marker>
              <c:symbol val="x"/>
              <c:size val="5"/>
            </c:marker>
            <c:bubble3D val="0"/>
          </c:dPt>
          <c:dPt>
            <c:idx val="26"/>
            <c:marker>
              <c:symbol val="x"/>
              <c:size val="5"/>
            </c:marker>
            <c:bubble3D val="0"/>
          </c:dPt>
          <c:dPt>
            <c:idx val="27"/>
            <c:marker>
              <c:symbol val="x"/>
              <c:size val="5"/>
            </c:marker>
            <c:bubble3D val="0"/>
          </c:dPt>
          <c:dPt>
            <c:idx val="28"/>
            <c:marker>
              <c:symbol val="x"/>
              <c:size val="5"/>
            </c:marker>
            <c:bubble3D val="0"/>
          </c:dPt>
          <c:dPt>
            <c:idx val="29"/>
            <c:marker>
              <c:symbol val="x"/>
              <c:size val="5"/>
            </c:marker>
            <c:bubble3D val="0"/>
          </c:dPt>
          <c:dPt>
            <c:idx val="30"/>
            <c:marker>
              <c:symbol val="x"/>
              <c:size val="5"/>
            </c:marker>
            <c:bubble3D val="0"/>
          </c:dPt>
          <c:dPt>
            <c:idx val="31"/>
            <c:marker>
              <c:symbol val="x"/>
              <c:size val="5"/>
            </c:marker>
            <c:bubble3D val="0"/>
          </c:dPt>
          <c:dPt>
            <c:idx val="32"/>
            <c:marker>
              <c:symbol val="x"/>
              <c:size val="5"/>
            </c:marker>
            <c:bubble3D val="0"/>
          </c:dPt>
          <c:dPt>
            <c:idx val="33"/>
            <c:bubble3D val="0"/>
          </c:dPt>
          <c:dPt>
            <c:idx val="34"/>
            <c:bubble3D val="0"/>
          </c:dPt>
          <c:dPt>
            <c:idx val="35"/>
            <c:bubble3D val="0"/>
          </c:dPt>
          <c:dPt>
            <c:idx val="36"/>
            <c:marker>
              <c:symbol val="x"/>
              <c:size val="5"/>
            </c:marker>
            <c:bubble3D val="0"/>
          </c:dPt>
          <c:dPt>
            <c:idx val="37"/>
            <c:marker>
              <c:symbol val="x"/>
              <c:size val="5"/>
            </c:marker>
            <c:bubble3D val="0"/>
          </c:dPt>
          <c:dPt>
            <c:idx val="38"/>
            <c:marker>
              <c:symbol val="x"/>
              <c:size val="5"/>
            </c:marker>
            <c:bubble3D val="0"/>
          </c:dPt>
          <c:dPt>
            <c:idx val="39"/>
            <c:bubble3D val="0"/>
          </c:dPt>
          <c:dPt>
            <c:idx val="40"/>
            <c:bubble3D val="0"/>
          </c:dPt>
          <c:dPt>
            <c:idx val="41"/>
            <c:bubble3D val="0"/>
          </c:dPt>
          <c:dPt>
            <c:idx val="42"/>
            <c:bubble3D val="0"/>
          </c:dPt>
          <c:dPt>
            <c:idx val="43"/>
            <c:bubble3D val="0"/>
          </c:dPt>
          <c:dPt>
            <c:idx val="44"/>
            <c:bubble3D val="0"/>
          </c:dPt>
          <c:dPt>
            <c:idx val="45"/>
            <c:bubble3D val="0"/>
          </c:dPt>
          <c:dPt>
            <c:idx val="46"/>
            <c:bubble3D val="0"/>
          </c:dPt>
          <c:dPt>
            <c:idx val="47"/>
            <c:bubble3D val="0"/>
          </c:dPt>
          <c:dPt>
            <c:idx val="48"/>
            <c:bubble3D val="0"/>
          </c:dPt>
          <c:dPt>
            <c:idx val="49"/>
            <c:bubble3D val="0"/>
          </c:dPt>
          <c:dPt>
            <c:idx val="50"/>
            <c:bubble3D val="0"/>
          </c:dPt>
          <c:dPt>
            <c:idx val="51"/>
            <c:bubble3D val="0"/>
          </c:dPt>
          <c:dPt>
            <c:idx val="52"/>
            <c:bubble3D val="0"/>
          </c:dPt>
          <c:dPt>
            <c:idx val="53"/>
            <c:bubble3D val="0"/>
          </c:dPt>
          <c:dPt>
            <c:idx val="54"/>
            <c:bubble3D val="0"/>
          </c:dPt>
          <c:dPt>
            <c:idx val="55"/>
            <c:bubble3D val="0"/>
          </c:dPt>
          <c:dPt>
            <c:idx val="56"/>
            <c:bubble3D val="0"/>
          </c:dPt>
          <c:dPt>
            <c:idx val="57"/>
            <c:bubble3D val="0"/>
          </c:dPt>
          <c:dPt>
            <c:idx val="58"/>
            <c:bubble3D val="0"/>
          </c:dPt>
          <c:dPt>
            <c:idx val="59"/>
            <c:bubble3D val="0"/>
          </c:dPt>
          <c:dPt>
            <c:idx val="60"/>
            <c:bubble3D val="0"/>
          </c:dPt>
          <c:dPt>
            <c:idx val="61"/>
            <c:bubble3D val="0"/>
          </c:dPt>
          <c:dPt>
            <c:idx val="62"/>
            <c:bubble3D val="0"/>
          </c:dPt>
          <c:dPt>
            <c:idx val="63"/>
            <c:bubble3D val="0"/>
          </c:dPt>
          <c:dPt>
            <c:idx val="64"/>
            <c:bubble3D val="0"/>
          </c:dPt>
          <c:dPt>
            <c:idx val="65"/>
            <c:bubble3D val="0"/>
          </c:dPt>
          <c:dPt>
            <c:idx val="66"/>
            <c:bubble3D val="0"/>
          </c:dPt>
          <c:dPt>
            <c:idx val="67"/>
            <c:bubble3D val="0"/>
          </c:dPt>
          <c:dPt>
            <c:idx val="68"/>
            <c:bubble3D val="0"/>
          </c:dPt>
          <c:dPt>
            <c:idx val="69"/>
            <c:bubble3D val="0"/>
          </c:dPt>
          <c:dPt>
            <c:idx val="70"/>
            <c:bubble3D val="0"/>
          </c:dPt>
          <c:dPt>
            <c:idx val="71"/>
            <c:bubble3D val="0"/>
          </c:dPt>
          <c:dPt>
            <c:idx val="72"/>
            <c:bubble3D val="0"/>
          </c:dPt>
          <c:dPt>
            <c:idx val="73"/>
            <c:bubble3D val="0"/>
          </c:dPt>
          <c:dPt>
            <c:idx val="74"/>
            <c:bubble3D val="0"/>
          </c:dPt>
          <c:dPt>
            <c:idx val="75"/>
            <c:bubble3D val="0"/>
          </c:dPt>
          <c:dPt>
            <c:idx val="76"/>
            <c:bubble3D val="0"/>
          </c:dPt>
          <c:dPt>
            <c:idx val="77"/>
            <c:bubble3D val="0"/>
          </c:dPt>
          <c:cat>
            <c:strRef>
              <c:f>'Class 1'!$B$4:$B$72</c:f>
              <c:strCache>
                <c:ptCount val="6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  <c:pt idx="66">
                  <c:v>39-Other</c:v>
                </c:pt>
                <c:pt idx="67">
                  <c:v>39-Other</c:v>
                </c:pt>
                <c:pt idx="68">
                  <c:v>39-Other</c:v>
                </c:pt>
              </c:strCache>
            </c:strRef>
          </c:cat>
          <c:val>
            <c:numRef>
              <c:f>'Class 1'!$R$4:$R$72</c:f>
              <c:numCache>
                <c:formatCode>0.00</c:formatCode>
                <c:ptCount val="69"/>
                <c:pt idx="1">
                  <c:v>-5.6854410201912939</c:v>
                </c:pt>
                <c:pt idx="3">
                  <c:v>8.1330868761552662</c:v>
                </c:pt>
                <c:pt idx="4">
                  <c:v>24.866879659211911</c:v>
                </c:pt>
                <c:pt idx="5">
                  <c:v>4.4538706256627814</c:v>
                </c:pt>
                <c:pt idx="6">
                  <c:v>-5.9057730590577249</c:v>
                </c:pt>
                <c:pt idx="7">
                  <c:v>-4.7492703634916422</c:v>
                </c:pt>
                <c:pt idx="8">
                  <c:v>-9.7674418604651105</c:v>
                </c:pt>
                <c:pt idx="9">
                  <c:v>4.2936655181553229</c:v>
                </c:pt>
                <c:pt idx="10">
                  <c:v>6.533333333333335</c:v>
                </c:pt>
                <c:pt idx="11">
                  <c:v>6.0565987833906192</c:v>
                </c:pt>
                <c:pt idx="12">
                  <c:v>-0.32959789057350064</c:v>
                </c:pt>
                <c:pt idx="13">
                  <c:v>2.6520649162158567</c:v>
                </c:pt>
                <c:pt idx="14">
                  <c:v>16.573407940314404</c:v>
                </c:pt>
                <c:pt idx="15">
                  <c:v>0.3989361702127589</c:v>
                </c:pt>
                <c:pt idx="16">
                  <c:v>-3.9555496758830619</c:v>
                </c:pt>
                <c:pt idx="17">
                  <c:v>-1.2427287149656219</c:v>
                </c:pt>
                <c:pt idx="18">
                  <c:v>2.7106032420940744</c:v>
                </c:pt>
                <c:pt idx="19">
                  <c:v>-3.942842021698858</c:v>
                </c:pt>
                <c:pt idx="20">
                  <c:v>-3.6977919659483787</c:v>
                </c:pt>
                <c:pt idx="24">
                  <c:v>-6.3082246473249866</c:v>
                </c:pt>
                <c:pt idx="25">
                  <c:v>-6.7549668874172104</c:v>
                </c:pt>
                <c:pt idx="26">
                  <c:v>-5.735003295978915</c:v>
                </c:pt>
                <c:pt idx="27">
                  <c:v>-5.9261227743821321</c:v>
                </c:pt>
                <c:pt idx="28">
                  <c:v>-5.3857350800582298</c:v>
                </c:pt>
                <c:pt idx="29">
                  <c:v>-5.5548155055281647</c:v>
                </c:pt>
                <c:pt idx="30">
                  <c:v>-7.5763585878619573</c:v>
                </c:pt>
                <c:pt idx="31">
                  <c:v>-8.5341499134602579</c:v>
                </c:pt>
                <c:pt idx="32">
                  <c:v>-8.0216730540504901</c:v>
                </c:pt>
                <c:pt idx="33">
                  <c:v>-7.4913356438283119</c:v>
                </c:pt>
                <c:pt idx="34">
                  <c:v>-10.893707033315703</c:v>
                </c:pt>
                <c:pt idx="35">
                  <c:v>-8.0566212461965847</c:v>
                </c:pt>
                <c:pt idx="36">
                  <c:v>-5.5003313452617633</c:v>
                </c:pt>
                <c:pt idx="37">
                  <c:v>-5.0152986563788682</c:v>
                </c:pt>
                <c:pt idx="38">
                  <c:v>-5.4107686201878691</c:v>
                </c:pt>
                <c:pt idx="51">
                  <c:v>-6.4195896757114586</c:v>
                </c:pt>
                <c:pt idx="52">
                  <c:v>-4.9267643142476629</c:v>
                </c:pt>
                <c:pt idx="53">
                  <c:v>-4.8693113971076114</c:v>
                </c:pt>
                <c:pt idx="57">
                  <c:v>-5.1804501265148541</c:v>
                </c:pt>
                <c:pt idx="59">
                  <c:v>-8.3090764752579975</c:v>
                </c:pt>
                <c:pt idx="66">
                  <c:v>-5.3223884549185696</c:v>
                </c:pt>
                <c:pt idx="67">
                  <c:v>1.2852789187756708</c:v>
                </c:pt>
                <c:pt idx="68">
                  <c:v>-4.2134460441157024</c:v>
                </c:pt>
              </c:numCache>
            </c:numRef>
          </c:val>
          <c:smooth val="0"/>
        </c:ser>
        <c:ser>
          <c:idx val="1"/>
          <c:order val="1"/>
          <c:tx>
            <c:v>Median (-5.10%)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'Class 1'!$B$4:$B$72</c:f>
              <c:strCache>
                <c:ptCount val="6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  <c:pt idx="66">
                  <c:v>39-Other</c:v>
                </c:pt>
                <c:pt idx="67">
                  <c:v>39-Other</c:v>
                </c:pt>
                <c:pt idx="68">
                  <c:v>39-Other</c:v>
                </c:pt>
              </c:strCache>
            </c:strRef>
          </c:cat>
          <c:val>
            <c:numRef>
              <c:f>'Class 1'!$X$4:$X$72</c:f>
              <c:numCache>
                <c:formatCode>0.00</c:formatCode>
                <c:ptCount val="69"/>
                <c:pt idx="0">
                  <c:v>-5.0978743914468616</c:v>
                </c:pt>
                <c:pt idx="1">
                  <c:v>-5.0978743914468616</c:v>
                </c:pt>
                <c:pt idx="2">
                  <c:v>-5.0978743914468616</c:v>
                </c:pt>
                <c:pt idx="3">
                  <c:v>-5.0978743914468616</c:v>
                </c:pt>
                <c:pt idx="4">
                  <c:v>-5.0978743914468616</c:v>
                </c:pt>
                <c:pt idx="5">
                  <c:v>-5.0978743914468616</c:v>
                </c:pt>
                <c:pt idx="6">
                  <c:v>-5.0978743914468616</c:v>
                </c:pt>
                <c:pt idx="7">
                  <c:v>-5.0978743914468616</c:v>
                </c:pt>
                <c:pt idx="8">
                  <c:v>-5.0978743914468616</c:v>
                </c:pt>
                <c:pt idx="9">
                  <c:v>-5.0978743914468616</c:v>
                </c:pt>
                <c:pt idx="10">
                  <c:v>-5.0978743914468616</c:v>
                </c:pt>
                <c:pt idx="11">
                  <c:v>-5.0978743914468616</c:v>
                </c:pt>
                <c:pt idx="12">
                  <c:v>-5.0978743914468616</c:v>
                </c:pt>
                <c:pt idx="13">
                  <c:v>-5.0978743914468616</c:v>
                </c:pt>
                <c:pt idx="14">
                  <c:v>-5.0978743914468616</c:v>
                </c:pt>
                <c:pt idx="15">
                  <c:v>-5.0978743914468616</c:v>
                </c:pt>
                <c:pt idx="16">
                  <c:v>-5.0978743914468616</c:v>
                </c:pt>
                <c:pt idx="17">
                  <c:v>-5.0978743914468616</c:v>
                </c:pt>
                <c:pt idx="18">
                  <c:v>-5.0978743914468616</c:v>
                </c:pt>
                <c:pt idx="19">
                  <c:v>-5.0978743914468616</c:v>
                </c:pt>
                <c:pt idx="20">
                  <c:v>-5.0978743914468616</c:v>
                </c:pt>
                <c:pt idx="21">
                  <c:v>-5.0978743914468616</c:v>
                </c:pt>
                <c:pt idx="22">
                  <c:v>-5.0978743914468616</c:v>
                </c:pt>
                <c:pt idx="23">
                  <c:v>-5.0978743914468616</c:v>
                </c:pt>
                <c:pt idx="24">
                  <c:v>-5.0978743914468616</c:v>
                </c:pt>
                <c:pt idx="25">
                  <c:v>-5.0978743914468616</c:v>
                </c:pt>
                <c:pt idx="26">
                  <c:v>-5.0978743914468616</c:v>
                </c:pt>
                <c:pt idx="27">
                  <c:v>-5.0978743914468616</c:v>
                </c:pt>
                <c:pt idx="28">
                  <c:v>-5.0978743914468616</c:v>
                </c:pt>
                <c:pt idx="29">
                  <c:v>-5.0978743914468616</c:v>
                </c:pt>
                <c:pt idx="30">
                  <c:v>-5.0978743914468616</c:v>
                </c:pt>
                <c:pt idx="31">
                  <c:v>-5.0978743914468616</c:v>
                </c:pt>
                <c:pt idx="32">
                  <c:v>-5.0978743914468616</c:v>
                </c:pt>
                <c:pt idx="33">
                  <c:v>-5.0978743914468616</c:v>
                </c:pt>
                <c:pt idx="34">
                  <c:v>-5.0978743914468616</c:v>
                </c:pt>
                <c:pt idx="35">
                  <c:v>-5.0978743914468616</c:v>
                </c:pt>
                <c:pt idx="36">
                  <c:v>-5.0978743914468616</c:v>
                </c:pt>
                <c:pt idx="37">
                  <c:v>-5.0978743914468616</c:v>
                </c:pt>
                <c:pt idx="38">
                  <c:v>-5.0978743914468616</c:v>
                </c:pt>
                <c:pt idx="39">
                  <c:v>-5.0978743914468616</c:v>
                </c:pt>
                <c:pt idx="40">
                  <c:v>-5.0978743914468616</c:v>
                </c:pt>
                <c:pt idx="41">
                  <c:v>-5.0978743914468616</c:v>
                </c:pt>
                <c:pt idx="42">
                  <c:v>-5.0978743914468616</c:v>
                </c:pt>
                <c:pt idx="43">
                  <c:v>-5.0978743914468616</c:v>
                </c:pt>
                <c:pt idx="44">
                  <c:v>-5.0978743914468616</c:v>
                </c:pt>
                <c:pt idx="45">
                  <c:v>-5.0978743914468616</c:v>
                </c:pt>
                <c:pt idx="46">
                  <c:v>-5.0978743914468616</c:v>
                </c:pt>
                <c:pt idx="47">
                  <c:v>-5.0978743914468616</c:v>
                </c:pt>
                <c:pt idx="48">
                  <c:v>-5.0978743914468616</c:v>
                </c:pt>
                <c:pt idx="49">
                  <c:v>-5.0978743914468616</c:v>
                </c:pt>
                <c:pt idx="50">
                  <c:v>-5.0978743914468616</c:v>
                </c:pt>
                <c:pt idx="51">
                  <c:v>-5.0978743914468616</c:v>
                </c:pt>
                <c:pt idx="52">
                  <c:v>-5.0978743914468616</c:v>
                </c:pt>
                <c:pt idx="53">
                  <c:v>-5.0978743914468616</c:v>
                </c:pt>
                <c:pt idx="54">
                  <c:v>-5.0978743914468616</c:v>
                </c:pt>
                <c:pt idx="55">
                  <c:v>-5.0978743914468616</c:v>
                </c:pt>
                <c:pt idx="56">
                  <c:v>-5.0978743914468616</c:v>
                </c:pt>
                <c:pt idx="57">
                  <c:v>-5.0978743914468616</c:v>
                </c:pt>
                <c:pt idx="58">
                  <c:v>-5.0978743914468616</c:v>
                </c:pt>
                <c:pt idx="59">
                  <c:v>-5.0978743914468616</c:v>
                </c:pt>
                <c:pt idx="60">
                  <c:v>-5.0978743914468616</c:v>
                </c:pt>
                <c:pt idx="61">
                  <c:v>-5.0978743914468616</c:v>
                </c:pt>
                <c:pt idx="62">
                  <c:v>-5.0978743914468616</c:v>
                </c:pt>
                <c:pt idx="63">
                  <c:v>-5.0978743914468616</c:v>
                </c:pt>
                <c:pt idx="64">
                  <c:v>-5.0978743914468616</c:v>
                </c:pt>
                <c:pt idx="65">
                  <c:v>-5.0978743914468616</c:v>
                </c:pt>
                <c:pt idx="66">
                  <c:v>-5.0978743914468616</c:v>
                </c:pt>
                <c:pt idx="67">
                  <c:v>-5.0978743914468616</c:v>
                </c:pt>
                <c:pt idx="68">
                  <c:v>-5.0978743914468616</c:v>
                </c:pt>
              </c:numCache>
            </c:numRef>
          </c:val>
          <c:smooth val="0"/>
        </c:ser>
        <c:ser>
          <c:idx val="2"/>
          <c:order val="2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'Class 1'!$B$4:$B$72</c:f>
              <c:strCache>
                <c:ptCount val="6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  <c:pt idx="66">
                  <c:v>39-Other</c:v>
                </c:pt>
                <c:pt idx="67">
                  <c:v>39-Other</c:v>
                </c:pt>
                <c:pt idx="68">
                  <c:v>39-Other</c:v>
                </c:pt>
              </c:strCache>
            </c:strRef>
          </c:cat>
          <c:val>
            <c:numRef>
              <c:f>'Class 1'!$Y$4:$Y$72</c:f>
              <c:numCache>
                <c:formatCode>0.00</c:formatCode>
                <c:ptCount val="69"/>
                <c:pt idx="0">
                  <c:v>-10.097874391446862</c:v>
                </c:pt>
                <c:pt idx="1">
                  <c:v>-10.097874391446862</c:v>
                </c:pt>
                <c:pt idx="2">
                  <c:v>-10.097874391446862</c:v>
                </c:pt>
                <c:pt idx="3">
                  <c:v>-10.097874391446862</c:v>
                </c:pt>
                <c:pt idx="4">
                  <c:v>-10.097874391446862</c:v>
                </c:pt>
                <c:pt idx="5">
                  <c:v>-10.097874391446862</c:v>
                </c:pt>
                <c:pt idx="6">
                  <c:v>-10.097874391446862</c:v>
                </c:pt>
                <c:pt idx="7">
                  <c:v>-10.097874391446862</c:v>
                </c:pt>
                <c:pt idx="8">
                  <c:v>-10.097874391446862</c:v>
                </c:pt>
                <c:pt idx="9">
                  <c:v>-10.097874391446862</c:v>
                </c:pt>
                <c:pt idx="10">
                  <c:v>-10.097874391446862</c:v>
                </c:pt>
                <c:pt idx="11">
                  <c:v>-10.097874391446862</c:v>
                </c:pt>
                <c:pt idx="12">
                  <c:v>-10.097874391446862</c:v>
                </c:pt>
                <c:pt idx="13">
                  <c:v>-10.097874391446862</c:v>
                </c:pt>
                <c:pt idx="14">
                  <c:v>-10.097874391446862</c:v>
                </c:pt>
                <c:pt idx="15">
                  <c:v>-10.097874391446862</c:v>
                </c:pt>
                <c:pt idx="16">
                  <c:v>-10.097874391446862</c:v>
                </c:pt>
                <c:pt idx="17">
                  <c:v>-10.097874391446862</c:v>
                </c:pt>
                <c:pt idx="18">
                  <c:v>-10.097874391446862</c:v>
                </c:pt>
                <c:pt idx="19">
                  <c:v>-10.097874391446862</c:v>
                </c:pt>
                <c:pt idx="20">
                  <c:v>-10.097874391446862</c:v>
                </c:pt>
                <c:pt idx="21">
                  <c:v>-10.097874391446862</c:v>
                </c:pt>
                <c:pt idx="22">
                  <c:v>-10.097874391446862</c:v>
                </c:pt>
                <c:pt idx="23">
                  <c:v>-10.097874391446862</c:v>
                </c:pt>
                <c:pt idx="24">
                  <c:v>-10.097874391446862</c:v>
                </c:pt>
                <c:pt idx="25">
                  <c:v>-10.097874391446862</c:v>
                </c:pt>
                <c:pt idx="26">
                  <c:v>-10.097874391446862</c:v>
                </c:pt>
                <c:pt idx="27">
                  <c:v>-10.097874391446862</c:v>
                </c:pt>
                <c:pt idx="28">
                  <c:v>-10.097874391446862</c:v>
                </c:pt>
                <c:pt idx="29">
                  <c:v>-10.097874391446862</c:v>
                </c:pt>
                <c:pt idx="30">
                  <c:v>-10.097874391446862</c:v>
                </c:pt>
                <c:pt idx="31">
                  <c:v>-10.097874391446862</c:v>
                </c:pt>
                <c:pt idx="32">
                  <c:v>-10.097874391446862</c:v>
                </c:pt>
                <c:pt idx="33">
                  <c:v>-10.097874391446862</c:v>
                </c:pt>
                <c:pt idx="34">
                  <c:v>-10.097874391446862</c:v>
                </c:pt>
                <c:pt idx="35">
                  <c:v>-10.097874391446862</c:v>
                </c:pt>
                <c:pt idx="36">
                  <c:v>-10.097874391446862</c:v>
                </c:pt>
                <c:pt idx="37">
                  <c:v>-10.097874391446862</c:v>
                </c:pt>
                <c:pt idx="38">
                  <c:v>-10.097874391446862</c:v>
                </c:pt>
                <c:pt idx="39">
                  <c:v>-10.097874391446862</c:v>
                </c:pt>
                <c:pt idx="40">
                  <c:v>-10.097874391446862</c:v>
                </c:pt>
                <c:pt idx="41">
                  <c:v>-10.097874391446862</c:v>
                </c:pt>
                <c:pt idx="42">
                  <c:v>-10.097874391446862</c:v>
                </c:pt>
                <c:pt idx="43">
                  <c:v>-10.097874391446862</c:v>
                </c:pt>
                <c:pt idx="44">
                  <c:v>-10.097874391446862</c:v>
                </c:pt>
                <c:pt idx="45">
                  <c:v>-10.097874391446862</c:v>
                </c:pt>
                <c:pt idx="46">
                  <c:v>-10.097874391446862</c:v>
                </c:pt>
                <c:pt idx="47">
                  <c:v>-10.097874391446862</c:v>
                </c:pt>
                <c:pt idx="48">
                  <c:v>-10.097874391446862</c:v>
                </c:pt>
                <c:pt idx="49">
                  <c:v>-10.097874391446862</c:v>
                </c:pt>
                <c:pt idx="50">
                  <c:v>-10.097874391446862</c:v>
                </c:pt>
                <c:pt idx="51">
                  <c:v>-10.097874391446862</c:v>
                </c:pt>
                <c:pt idx="52">
                  <c:v>-10.097874391446862</c:v>
                </c:pt>
                <c:pt idx="53">
                  <c:v>-10.097874391446862</c:v>
                </c:pt>
                <c:pt idx="54">
                  <c:v>-10.097874391446862</c:v>
                </c:pt>
                <c:pt idx="55">
                  <c:v>-10.097874391446862</c:v>
                </c:pt>
                <c:pt idx="56">
                  <c:v>-10.097874391446862</c:v>
                </c:pt>
                <c:pt idx="57">
                  <c:v>-10.097874391446862</c:v>
                </c:pt>
                <c:pt idx="58">
                  <c:v>-10.097874391446862</c:v>
                </c:pt>
                <c:pt idx="59">
                  <c:v>-10.097874391446862</c:v>
                </c:pt>
                <c:pt idx="60">
                  <c:v>-10.097874391446862</c:v>
                </c:pt>
                <c:pt idx="61">
                  <c:v>-10.097874391446862</c:v>
                </c:pt>
                <c:pt idx="62">
                  <c:v>-10.097874391446862</c:v>
                </c:pt>
                <c:pt idx="63">
                  <c:v>-10.097874391446862</c:v>
                </c:pt>
                <c:pt idx="64">
                  <c:v>-10.097874391446862</c:v>
                </c:pt>
                <c:pt idx="65">
                  <c:v>-10.097874391446862</c:v>
                </c:pt>
                <c:pt idx="66">
                  <c:v>-10.097874391446862</c:v>
                </c:pt>
                <c:pt idx="67">
                  <c:v>-10.097874391446862</c:v>
                </c:pt>
                <c:pt idx="68">
                  <c:v>-10.097874391446862</c:v>
                </c:pt>
              </c:numCache>
            </c:numRef>
          </c:val>
          <c:smooth val="0"/>
        </c:ser>
        <c:ser>
          <c:idx val="3"/>
          <c:order val="3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'Class 1'!$B$4:$B$72</c:f>
              <c:strCache>
                <c:ptCount val="6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  <c:pt idx="66">
                  <c:v>39-Other</c:v>
                </c:pt>
                <c:pt idx="67">
                  <c:v>39-Other</c:v>
                </c:pt>
                <c:pt idx="68">
                  <c:v>39-Other</c:v>
                </c:pt>
              </c:strCache>
            </c:strRef>
          </c:cat>
          <c:val>
            <c:numRef>
              <c:f>'Class 1'!$Z$4:$Z$72</c:f>
              <c:numCache>
                <c:formatCode>0.00</c:formatCode>
                <c:ptCount val="69"/>
                <c:pt idx="0">
                  <c:v>-9.7874391446861608E-2</c:v>
                </c:pt>
                <c:pt idx="1">
                  <c:v>-9.7874391446861608E-2</c:v>
                </c:pt>
                <c:pt idx="2">
                  <c:v>-9.7874391446861608E-2</c:v>
                </c:pt>
                <c:pt idx="3">
                  <c:v>-9.7874391446861608E-2</c:v>
                </c:pt>
                <c:pt idx="4">
                  <c:v>-9.7874391446861608E-2</c:v>
                </c:pt>
                <c:pt idx="5">
                  <c:v>-9.7874391446861608E-2</c:v>
                </c:pt>
                <c:pt idx="6">
                  <c:v>-9.7874391446861608E-2</c:v>
                </c:pt>
                <c:pt idx="7">
                  <c:v>-9.7874391446861608E-2</c:v>
                </c:pt>
                <c:pt idx="8">
                  <c:v>-9.7874391446861608E-2</c:v>
                </c:pt>
                <c:pt idx="9">
                  <c:v>-9.7874391446861608E-2</c:v>
                </c:pt>
                <c:pt idx="10">
                  <c:v>-9.7874391446861608E-2</c:v>
                </c:pt>
                <c:pt idx="11">
                  <c:v>-9.7874391446861608E-2</c:v>
                </c:pt>
                <c:pt idx="12">
                  <c:v>-9.7874391446861608E-2</c:v>
                </c:pt>
                <c:pt idx="13">
                  <c:v>-9.7874391446861608E-2</c:v>
                </c:pt>
                <c:pt idx="14">
                  <c:v>-9.7874391446861608E-2</c:v>
                </c:pt>
                <c:pt idx="15">
                  <c:v>-9.7874391446861608E-2</c:v>
                </c:pt>
                <c:pt idx="16">
                  <c:v>-9.7874391446861608E-2</c:v>
                </c:pt>
                <c:pt idx="17">
                  <c:v>-9.7874391446861608E-2</c:v>
                </c:pt>
                <c:pt idx="18">
                  <c:v>-9.7874391446861608E-2</c:v>
                </c:pt>
                <c:pt idx="19">
                  <c:v>-9.7874391446861608E-2</c:v>
                </c:pt>
                <c:pt idx="20">
                  <c:v>-9.7874391446861608E-2</c:v>
                </c:pt>
                <c:pt idx="21">
                  <c:v>-9.7874391446861608E-2</c:v>
                </c:pt>
                <c:pt idx="22">
                  <c:v>-9.7874391446861608E-2</c:v>
                </c:pt>
                <c:pt idx="23">
                  <c:v>-9.7874391446861608E-2</c:v>
                </c:pt>
                <c:pt idx="24">
                  <c:v>-9.7874391446861608E-2</c:v>
                </c:pt>
                <c:pt idx="25">
                  <c:v>-9.7874391446861608E-2</c:v>
                </c:pt>
                <c:pt idx="26">
                  <c:v>-9.7874391446861608E-2</c:v>
                </c:pt>
                <c:pt idx="27">
                  <c:v>-9.7874391446861608E-2</c:v>
                </c:pt>
                <c:pt idx="28">
                  <c:v>-9.7874391446861608E-2</c:v>
                </c:pt>
                <c:pt idx="29">
                  <c:v>-9.7874391446861608E-2</c:v>
                </c:pt>
                <c:pt idx="30">
                  <c:v>-9.7874391446861608E-2</c:v>
                </c:pt>
                <c:pt idx="31">
                  <c:v>-9.7874391446861608E-2</c:v>
                </c:pt>
                <c:pt idx="32">
                  <c:v>-9.7874391446861608E-2</c:v>
                </c:pt>
                <c:pt idx="33">
                  <c:v>-9.7874391446861608E-2</c:v>
                </c:pt>
                <c:pt idx="34">
                  <c:v>-9.7874391446861608E-2</c:v>
                </c:pt>
                <c:pt idx="35">
                  <c:v>-9.7874391446861608E-2</c:v>
                </c:pt>
                <c:pt idx="36">
                  <c:v>-9.7874391446861608E-2</c:v>
                </c:pt>
                <c:pt idx="37">
                  <c:v>-9.7874391446861608E-2</c:v>
                </c:pt>
                <c:pt idx="38">
                  <c:v>-9.7874391446861608E-2</c:v>
                </c:pt>
                <c:pt idx="39">
                  <c:v>-9.7874391446861608E-2</c:v>
                </c:pt>
                <c:pt idx="40">
                  <c:v>-9.7874391446861608E-2</c:v>
                </c:pt>
                <c:pt idx="41">
                  <c:v>-9.7874391446861608E-2</c:v>
                </c:pt>
                <c:pt idx="42">
                  <c:v>-9.7874391446861608E-2</c:v>
                </c:pt>
                <c:pt idx="43">
                  <c:v>-9.7874391446861608E-2</c:v>
                </c:pt>
                <c:pt idx="44">
                  <c:v>-9.7874391446861608E-2</c:v>
                </c:pt>
                <c:pt idx="45">
                  <c:v>-9.7874391446861608E-2</c:v>
                </c:pt>
                <c:pt idx="46">
                  <c:v>-9.7874391446861608E-2</c:v>
                </c:pt>
                <c:pt idx="47">
                  <c:v>-9.7874391446861608E-2</c:v>
                </c:pt>
                <c:pt idx="48">
                  <c:v>-9.7874391446861608E-2</c:v>
                </c:pt>
                <c:pt idx="49">
                  <c:v>-9.7874391446861608E-2</c:v>
                </c:pt>
                <c:pt idx="50">
                  <c:v>-9.7874391446861608E-2</c:v>
                </c:pt>
                <c:pt idx="51">
                  <c:v>-9.7874391446861608E-2</c:v>
                </c:pt>
                <c:pt idx="52">
                  <c:v>-9.7874391446861608E-2</c:v>
                </c:pt>
                <c:pt idx="53">
                  <c:v>-9.7874391446861608E-2</c:v>
                </c:pt>
                <c:pt idx="54">
                  <c:v>-9.7874391446861608E-2</c:v>
                </c:pt>
                <c:pt idx="55">
                  <c:v>-9.7874391446861608E-2</c:v>
                </c:pt>
                <c:pt idx="56">
                  <c:v>-9.7874391446861608E-2</c:v>
                </c:pt>
                <c:pt idx="57">
                  <c:v>-9.7874391446861608E-2</c:v>
                </c:pt>
                <c:pt idx="58">
                  <c:v>-9.7874391446861608E-2</c:v>
                </c:pt>
                <c:pt idx="59">
                  <c:v>-9.7874391446861608E-2</c:v>
                </c:pt>
                <c:pt idx="60">
                  <c:v>-9.7874391446861608E-2</c:v>
                </c:pt>
                <c:pt idx="61">
                  <c:v>-9.7874391446861608E-2</c:v>
                </c:pt>
                <c:pt idx="62">
                  <c:v>-9.7874391446861608E-2</c:v>
                </c:pt>
                <c:pt idx="63">
                  <c:v>-9.7874391446861608E-2</c:v>
                </c:pt>
                <c:pt idx="64">
                  <c:v>-9.7874391446861608E-2</c:v>
                </c:pt>
                <c:pt idx="65">
                  <c:v>-9.7874391446861608E-2</c:v>
                </c:pt>
                <c:pt idx="66">
                  <c:v>-9.7874391446861608E-2</c:v>
                </c:pt>
                <c:pt idx="67">
                  <c:v>-9.7874391446861608E-2</c:v>
                </c:pt>
                <c:pt idx="68">
                  <c:v>-9.7874391446861608E-2</c:v>
                </c:pt>
              </c:numCache>
            </c:numRef>
          </c:val>
          <c:smooth val="0"/>
        </c:ser>
        <c:ser>
          <c:idx val="4"/>
          <c:order val="4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dPt>
            <c:idx val="34"/>
            <c:bubble3D val="0"/>
          </c:dPt>
          <c:dPt>
            <c:idx val="45"/>
            <c:bubble3D val="0"/>
          </c:dPt>
          <c:cat>
            <c:strRef>
              <c:f>'Class 1'!$B$4:$B$72</c:f>
              <c:strCache>
                <c:ptCount val="6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  <c:pt idx="66">
                  <c:v>39-Other</c:v>
                </c:pt>
                <c:pt idx="67">
                  <c:v>39-Other</c:v>
                </c:pt>
                <c:pt idx="68">
                  <c:v>39-Other</c:v>
                </c:pt>
              </c:strCache>
            </c:strRef>
          </c:cat>
          <c:val>
            <c:numRef>
              <c:f>'Class 1'!$AA$4:$AA$72</c:f>
              <c:numCache>
                <c:formatCode>0.00</c:formatCode>
                <c:ptCount val="69"/>
                <c:pt idx="0">
                  <c:v>-19.396247632600609</c:v>
                </c:pt>
                <c:pt idx="1">
                  <c:v>-19.396247632600609</c:v>
                </c:pt>
                <c:pt idx="2">
                  <c:v>-19.396247632600609</c:v>
                </c:pt>
                <c:pt idx="3">
                  <c:v>-19.396247632600609</c:v>
                </c:pt>
                <c:pt idx="4">
                  <c:v>-19.396247632600609</c:v>
                </c:pt>
                <c:pt idx="5">
                  <c:v>-19.396247632600609</c:v>
                </c:pt>
                <c:pt idx="6">
                  <c:v>-19.396247632600609</c:v>
                </c:pt>
                <c:pt idx="7">
                  <c:v>-19.396247632600609</c:v>
                </c:pt>
                <c:pt idx="8">
                  <c:v>-19.396247632600609</c:v>
                </c:pt>
                <c:pt idx="9">
                  <c:v>-19.396247632600609</c:v>
                </c:pt>
                <c:pt idx="10">
                  <c:v>-19.396247632600609</c:v>
                </c:pt>
                <c:pt idx="11">
                  <c:v>-19.396247632600609</c:v>
                </c:pt>
                <c:pt idx="12">
                  <c:v>-19.396247632600609</c:v>
                </c:pt>
                <c:pt idx="13">
                  <c:v>-19.396247632600609</c:v>
                </c:pt>
                <c:pt idx="14">
                  <c:v>-19.396247632600609</c:v>
                </c:pt>
                <c:pt idx="15">
                  <c:v>-19.396247632600609</c:v>
                </c:pt>
                <c:pt idx="16">
                  <c:v>-19.396247632600609</c:v>
                </c:pt>
                <c:pt idx="17">
                  <c:v>-19.396247632600609</c:v>
                </c:pt>
                <c:pt idx="18">
                  <c:v>-19.396247632600609</c:v>
                </c:pt>
                <c:pt idx="19">
                  <c:v>-19.396247632600609</c:v>
                </c:pt>
                <c:pt idx="20">
                  <c:v>-19.396247632600609</c:v>
                </c:pt>
                <c:pt idx="21">
                  <c:v>-19.396247632600609</c:v>
                </c:pt>
                <c:pt idx="22">
                  <c:v>-19.396247632600609</c:v>
                </c:pt>
                <c:pt idx="23">
                  <c:v>-19.396247632600609</c:v>
                </c:pt>
                <c:pt idx="24">
                  <c:v>-19.396247632600609</c:v>
                </c:pt>
                <c:pt idx="25">
                  <c:v>-19.396247632600609</c:v>
                </c:pt>
                <c:pt idx="26">
                  <c:v>-19.396247632600609</c:v>
                </c:pt>
                <c:pt idx="27">
                  <c:v>-19.396247632600609</c:v>
                </c:pt>
                <c:pt idx="28">
                  <c:v>-19.396247632600609</c:v>
                </c:pt>
                <c:pt idx="29">
                  <c:v>-19.396247632600609</c:v>
                </c:pt>
                <c:pt idx="30">
                  <c:v>-19.396247632600609</c:v>
                </c:pt>
                <c:pt idx="31">
                  <c:v>-19.396247632600609</c:v>
                </c:pt>
                <c:pt idx="32">
                  <c:v>-19.396247632600609</c:v>
                </c:pt>
                <c:pt idx="33">
                  <c:v>-19.396247632600609</c:v>
                </c:pt>
                <c:pt idx="34">
                  <c:v>-19.396247632600609</c:v>
                </c:pt>
                <c:pt idx="35">
                  <c:v>-19.396247632600609</c:v>
                </c:pt>
                <c:pt idx="36">
                  <c:v>-19.396247632600609</c:v>
                </c:pt>
                <c:pt idx="37">
                  <c:v>-19.396247632600609</c:v>
                </c:pt>
                <c:pt idx="38">
                  <c:v>-19.396247632600609</c:v>
                </c:pt>
                <c:pt idx="39">
                  <c:v>-19.396247632600609</c:v>
                </c:pt>
                <c:pt idx="40">
                  <c:v>-19.396247632600609</c:v>
                </c:pt>
                <c:pt idx="41">
                  <c:v>-19.396247632600609</c:v>
                </c:pt>
                <c:pt idx="42">
                  <c:v>-19.396247632600609</c:v>
                </c:pt>
                <c:pt idx="43">
                  <c:v>-19.396247632600609</c:v>
                </c:pt>
                <c:pt idx="44">
                  <c:v>-19.396247632600609</c:v>
                </c:pt>
                <c:pt idx="45">
                  <c:v>-19.396247632600609</c:v>
                </c:pt>
                <c:pt idx="46">
                  <c:v>-19.396247632600609</c:v>
                </c:pt>
                <c:pt idx="47">
                  <c:v>-19.396247632600609</c:v>
                </c:pt>
                <c:pt idx="48">
                  <c:v>-19.396247632600609</c:v>
                </c:pt>
                <c:pt idx="49">
                  <c:v>-19.396247632600609</c:v>
                </c:pt>
                <c:pt idx="50">
                  <c:v>-19.396247632600609</c:v>
                </c:pt>
                <c:pt idx="51">
                  <c:v>-19.396247632600609</c:v>
                </c:pt>
                <c:pt idx="52">
                  <c:v>-19.396247632600609</c:v>
                </c:pt>
                <c:pt idx="53">
                  <c:v>-19.396247632600609</c:v>
                </c:pt>
                <c:pt idx="54">
                  <c:v>-19.396247632600609</c:v>
                </c:pt>
                <c:pt idx="55">
                  <c:v>-19.396247632600609</c:v>
                </c:pt>
                <c:pt idx="56">
                  <c:v>-19.396247632600609</c:v>
                </c:pt>
                <c:pt idx="57">
                  <c:v>-19.396247632600609</c:v>
                </c:pt>
                <c:pt idx="58">
                  <c:v>-19.396247632600609</c:v>
                </c:pt>
                <c:pt idx="59">
                  <c:v>-19.396247632600609</c:v>
                </c:pt>
                <c:pt idx="60">
                  <c:v>-19.396247632600609</c:v>
                </c:pt>
                <c:pt idx="61">
                  <c:v>-19.396247632600609</c:v>
                </c:pt>
                <c:pt idx="62">
                  <c:v>-19.396247632600609</c:v>
                </c:pt>
                <c:pt idx="63">
                  <c:v>-19.396247632600609</c:v>
                </c:pt>
                <c:pt idx="64">
                  <c:v>-19.396247632600609</c:v>
                </c:pt>
                <c:pt idx="65">
                  <c:v>-19.396247632600609</c:v>
                </c:pt>
                <c:pt idx="66">
                  <c:v>-19.396247632600609</c:v>
                </c:pt>
                <c:pt idx="67">
                  <c:v>-19.396247632600609</c:v>
                </c:pt>
                <c:pt idx="68">
                  <c:v>-19.396247632600609</c:v>
                </c:pt>
              </c:numCache>
            </c:numRef>
          </c:val>
          <c:smooth val="0"/>
        </c:ser>
        <c:ser>
          <c:idx val="5"/>
          <c:order val="5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dPt>
            <c:idx val="7"/>
            <c:bubble3D val="0"/>
          </c:dPt>
          <c:dPt>
            <c:idx val="34"/>
            <c:bubble3D val="0"/>
          </c:dPt>
          <c:dPt>
            <c:idx val="40"/>
            <c:bubble3D val="0"/>
          </c:dPt>
          <c:dPt>
            <c:idx val="45"/>
            <c:bubble3D val="0"/>
          </c:dPt>
          <c:cat>
            <c:strRef>
              <c:f>'Class 1'!$B$4:$B$72</c:f>
              <c:strCache>
                <c:ptCount val="6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  <c:pt idx="66">
                  <c:v>39-Other</c:v>
                </c:pt>
                <c:pt idx="67">
                  <c:v>39-Other</c:v>
                </c:pt>
                <c:pt idx="68">
                  <c:v>39-Other</c:v>
                </c:pt>
              </c:strCache>
            </c:strRef>
          </c:cat>
          <c:val>
            <c:numRef>
              <c:f>'Class 1'!$AB$4:$AB$72</c:f>
              <c:numCache>
                <c:formatCode>0.00</c:formatCode>
                <c:ptCount val="69"/>
                <c:pt idx="0">
                  <c:v>9.2004988497068858</c:v>
                </c:pt>
                <c:pt idx="1">
                  <c:v>9.2004988497068858</c:v>
                </c:pt>
                <c:pt idx="2">
                  <c:v>9.2004988497068858</c:v>
                </c:pt>
                <c:pt idx="3">
                  <c:v>9.2004988497068858</c:v>
                </c:pt>
                <c:pt idx="4">
                  <c:v>9.2004988497068858</c:v>
                </c:pt>
                <c:pt idx="5">
                  <c:v>9.2004988497068858</c:v>
                </c:pt>
                <c:pt idx="6">
                  <c:v>9.2004988497068858</c:v>
                </c:pt>
                <c:pt idx="7">
                  <c:v>9.2004988497068858</c:v>
                </c:pt>
                <c:pt idx="8">
                  <c:v>9.2004988497068858</c:v>
                </c:pt>
                <c:pt idx="9">
                  <c:v>9.2004988497068858</c:v>
                </c:pt>
                <c:pt idx="10">
                  <c:v>9.2004988497068858</c:v>
                </c:pt>
                <c:pt idx="11">
                  <c:v>9.2004988497068858</c:v>
                </c:pt>
                <c:pt idx="12">
                  <c:v>9.2004988497068858</c:v>
                </c:pt>
                <c:pt idx="13">
                  <c:v>9.2004988497068858</c:v>
                </c:pt>
                <c:pt idx="14">
                  <c:v>9.2004988497068858</c:v>
                </c:pt>
                <c:pt idx="15">
                  <c:v>9.2004988497068858</c:v>
                </c:pt>
                <c:pt idx="16">
                  <c:v>9.2004988497068858</c:v>
                </c:pt>
                <c:pt idx="17">
                  <c:v>9.2004988497068858</c:v>
                </c:pt>
                <c:pt idx="18">
                  <c:v>9.2004988497068858</c:v>
                </c:pt>
                <c:pt idx="19">
                  <c:v>9.2004988497068858</c:v>
                </c:pt>
                <c:pt idx="20">
                  <c:v>9.2004988497068858</c:v>
                </c:pt>
                <c:pt idx="21">
                  <c:v>9.2004988497068858</c:v>
                </c:pt>
                <c:pt idx="22">
                  <c:v>9.2004988497068858</c:v>
                </c:pt>
                <c:pt idx="23">
                  <c:v>9.2004988497068858</c:v>
                </c:pt>
                <c:pt idx="24">
                  <c:v>9.2004988497068858</c:v>
                </c:pt>
                <c:pt idx="25">
                  <c:v>9.2004988497068858</c:v>
                </c:pt>
                <c:pt idx="26">
                  <c:v>9.2004988497068858</c:v>
                </c:pt>
                <c:pt idx="27">
                  <c:v>9.2004988497068858</c:v>
                </c:pt>
                <c:pt idx="28">
                  <c:v>9.2004988497068858</c:v>
                </c:pt>
                <c:pt idx="29">
                  <c:v>9.2004988497068858</c:v>
                </c:pt>
                <c:pt idx="30">
                  <c:v>9.2004988497068858</c:v>
                </c:pt>
                <c:pt idx="31">
                  <c:v>9.2004988497068858</c:v>
                </c:pt>
                <c:pt idx="32">
                  <c:v>9.2004988497068858</c:v>
                </c:pt>
                <c:pt idx="33">
                  <c:v>9.2004988497068858</c:v>
                </c:pt>
                <c:pt idx="34">
                  <c:v>9.2004988497068858</c:v>
                </c:pt>
                <c:pt idx="35">
                  <c:v>9.2004988497068858</c:v>
                </c:pt>
                <c:pt idx="36">
                  <c:v>9.2004988497068858</c:v>
                </c:pt>
                <c:pt idx="37">
                  <c:v>9.2004988497068858</c:v>
                </c:pt>
                <c:pt idx="38">
                  <c:v>9.2004988497068858</c:v>
                </c:pt>
                <c:pt idx="39">
                  <c:v>9.2004988497068858</c:v>
                </c:pt>
                <c:pt idx="40">
                  <c:v>9.2004988497068858</c:v>
                </c:pt>
                <c:pt idx="41">
                  <c:v>9.2004988497068858</c:v>
                </c:pt>
                <c:pt idx="42">
                  <c:v>9.2004988497068858</c:v>
                </c:pt>
                <c:pt idx="43">
                  <c:v>9.2004988497068858</c:v>
                </c:pt>
                <c:pt idx="44">
                  <c:v>9.2004988497068858</c:v>
                </c:pt>
                <c:pt idx="45">
                  <c:v>9.2004988497068858</c:v>
                </c:pt>
                <c:pt idx="46">
                  <c:v>9.2004988497068858</c:v>
                </c:pt>
                <c:pt idx="47">
                  <c:v>9.2004988497068858</c:v>
                </c:pt>
                <c:pt idx="48">
                  <c:v>9.2004988497068858</c:v>
                </c:pt>
                <c:pt idx="49">
                  <c:v>9.2004988497068858</c:v>
                </c:pt>
                <c:pt idx="50">
                  <c:v>9.2004988497068858</c:v>
                </c:pt>
                <c:pt idx="51">
                  <c:v>9.2004988497068858</c:v>
                </c:pt>
                <c:pt idx="52">
                  <c:v>9.2004988497068858</c:v>
                </c:pt>
                <c:pt idx="53">
                  <c:v>9.2004988497068858</c:v>
                </c:pt>
                <c:pt idx="54">
                  <c:v>9.2004988497068858</c:v>
                </c:pt>
                <c:pt idx="55">
                  <c:v>9.2004988497068858</c:v>
                </c:pt>
                <c:pt idx="56">
                  <c:v>9.2004988497068858</c:v>
                </c:pt>
                <c:pt idx="57">
                  <c:v>9.2004988497068858</c:v>
                </c:pt>
                <c:pt idx="58">
                  <c:v>9.2004988497068858</c:v>
                </c:pt>
                <c:pt idx="59">
                  <c:v>9.2004988497068858</c:v>
                </c:pt>
                <c:pt idx="60">
                  <c:v>9.2004988497068858</c:v>
                </c:pt>
                <c:pt idx="61">
                  <c:v>9.2004988497068858</c:v>
                </c:pt>
                <c:pt idx="62">
                  <c:v>9.2004988497068858</c:v>
                </c:pt>
                <c:pt idx="63">
                  <c:v>9.2004988497068858</c:v>
                </c:pt>
                <c:pt idx="64">
                  <c:v>9.2004988497068858</c:v>
                </c:pt>
                <c:pt idx="65">
                  <c:v>9.2004988497068858</c:v>
                </c:pt>
                <c:pt idx="66">
                  <c:v>9.2004988497068858</c:v>
                </c:pt>
                <c:pt idx="67">
                  <c:v>9.2004988497068858</c:v>
                </c:pt>
                <c:pt idx="68">
                  <c:v>9.2004988497068858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524192"/>
        <c:axId val="250815760"/>
      </c:lineChart>
      <c:catAx>
        <c:axId val="145524192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Lab ID#</a:t>
                </a:r>
              </a:p>
            </c:rich>
          </c:tx>
          <c:layout>
            <c:manualLayout>
              <c:xMode val="edge"/>
              <c:yMode val="edge"/>
              <c:x val="0.4783574317445195"/>
              <c:y val="0.890701481359332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0815760"/>
        <c:crossesAt val="-40"/>
        <c:auto val="1"/>
        <c:lblAlgn val="ctr"/>
        <c:lblOffset val="100"/>
        <c:tickLblSkip val="3"/>
        <c:tickMarkSkip val="3"/>
        <c:noMultiLvlLbl val="0"/>
      </c:catAx>
      <c:valAx>
        <c:axId val="250815760"/>
        <c:scaling>
          <c:orientation val="minMax"/>
          <c:max val="30"/>
          <c:min val="-4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Fine Material Mass Percent Difference</a:t>
                </a:r>
              </a:p>
            </c:rich>
          </c:tx>
          <c:layout>
            <c:manualLayout>
              <c:xMode val="edge"/>
              <c:yMode val="edge"/>
              <c:x val="1.4428456674232447E-2"/>
              <c:y val="0.3066884473210482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5524192"/>
        <c:crosses val="autoZero"/>
        <c:crossBetween val="between"/>
        <c:majorUnit val="10"/>
        <c:minorUnit val="10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0676156583629894"/>
          <c:y val="0.95418848167539272"/>
          <c:w val="0.80249110320284711"/>
          <c:h val="3.79581151832460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USGS Sediment Laboratory Quality Assurance Project - Study 2, 2015
Sand Material Mass Percent Difference Results
Class 3 Target Sand Mass = 400 mg</a:t>
            </a:r>
          </a:p>
        </c:rich>
      </c:tx>
      <c:layout>
        <c:manualLayout>
          <c:xMode val="edge"/>
          <c:yMode val="edge"/>
          <c:x val="0.20421745546931191"/>
          <c:y val="1.95757925547264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142064372918979E-2"/>
          <c:y val="0.18270799347471453"/>
          <c:w val="0.87014428412874589"/>
          <c:h val="0.5807504078303426"/>
        </c:manualLayout>
      </c:layout>
      <c:lineChart>
        <c:grouping val="standard"/>
        <c:varyColors val="0"/>
        <c:ser>
          <c:idx val="0"/>
          <c:order val="0"/>
          <c:tx>
            <c:v>Results</c:v>
          </c:tx>
          <c:spPr>
            <a:ln w="28575">
              <a:noFill/>
            </a:ln>
          </c:spPr>
          <c:marker>
            <c:symbol val="diamond"/>
            <c:size val="5"/>
            <c:spPr>
              <a:noFill/>
              <a:ln w="12700">
                <a:solidFill>
                  <a:srgbClr val="800080"/>
                </a:solidFill>
                <a:prstDash val="solid"/>
              </a:ln>
            </c:spPr>
          </c:marke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marker>
              <c:symbol val="x"/>
              <c:size val="5"/>
            </c:marker>
            <c:bubble3D val="0"/>
          </c:dPt>
          <c:dPt>
            <c:idx val="4"/>
            <c:marker>
              <c:symbol val="x"/>
              <c:size val="5"/>
            </c:marker>
            <c:bubble3D val="0"/>
          </c:dPt>
          <c:dPt>
            <c:idx val="5"/>
            <c:marker>
              <c:symbol val="x"/>
              <c:size val="5"/>
            </c:marker>
            <c:bubble3D val="0"/>
          </c:dPt>
          <c:dPt>
            <c:idx val="6"/>
            <c:marker>
              <c:symbol val="x"/>
              <c:size val="5"/>
            </c:marker>
            <c:bubble3D val="0"/>
          </c:dPt>
          <c:dPt>
            <c:idx val="7"/>
            <c:marker>
              <c:symbol val="x"/>
              <c:size val="5"/>
            </c:marker>
            <c:bubble3D val="0"/>
          </c:dPt>
          <c:dPt>
            <c:idx val="8"/>
            <c:marker>
              <c:symbol val="x"/>
              <c:size val="5"/>
            </c:marker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marker>
              <c:symbol val="x"/>
              <c:size val="5"/>
            </c:marker>
            <c:bubble3D val="0"/>
          </c:dPt>
          <c:dPt>
            <c:idx val="13"/>
            <c:marker>
              <c:symbol val="x"/>
              <c:size val="5"/>
            </c:marker>
            <c:bubble3D val="0"/>
          </c:dPt>
          <c:dPt>
            <c:idx val="14"/>
            <c:marker>
              <c:symbol val="x"/>
              <c:size val="5"/>
            </c:marker>
            <c:bubble3D val="0"/>
          </c:dPt>
          <c:dPt>
            <c:idx val="15"/>
            <c:marker>
              <c:symbol val="x"/>
              <c:size val="5"/>
            </c:marker>
            <c:bubble3D val="0"/>
          </c:dPt>
          <c:dPt>
            <c:idx val="16"/>
            <c:marker>
              <c:symbol val="x"/>
              <c:size val="5"/>
            </c:marker>
            <c:bubble3D val="0"/>
          </c:dPt>
          <c:dPt>
            <c:idx val="17"/>
            <c:marker>
              <c:symbol val="x"/>
              <c:size val="5"/>
            </c:marker>
            <c:bubble3D val="0"/>
          </c:dPt>
          <c:dPt>
            <c:idx val="18"/>
            <c:bubble3D val="0"/>
          </c:dPt>
          <c:dPt>
            <c:idx val="19"/>
            <c:bubble3D val="0"/>
          </c:dPt>
          <c:dPt>
            <c:idx val="20"/>
            <c:bubble3D val="0"/>
          </c:dPt>
          <c:dPt>
            <c:idx val="21"/>
            <c:marker>
              <c:symbol val="x"/>
              <c:size val="5"/>
            </c:marker>
            <c:bubble3D val="0"/>
          </c:dPt>
          <c:dPt>
            <c:idx val="22"/>
            <c:marker>
              <c:symbol val="x"/>
              <c:size val="5"/>
            </c:marker>
            <c:bubble3D val="0"/>
          </c:dPt>
          <c:dPt>
            <c:idx val="23"/>
            <c:marker>
              <c:symbol val="x"/>
              <c:size val="5"/>
            </c:marker>
            <c:bubble3D val="0"/>
          </c:dPt>
          <c:dPt>
            <c:idx val="24"/>
            <c:marker>
              <c:symbol val="x"/>
              <c:size val="5"/>
            </c:marker>
            <c:bubble3D val="0"/>
          </c:dPt>
          <c:dPt>
            <c:idx val="25"/>
            <c:marker>
              <c:symbol val="x"/>
              <c:size val="5"/>
            </c:marker>
            <c:bubble3D val="0"/>
          </c:dPt>
          <c:dPt>
            <c:idx val="26"/>
            <c:marker>
              <c:symbol val="x"/>
              <c:size val="5"/>
            </c:marker>
            <c:bubble3D val="0"/>
          </c:dPt>
          <c:dPt>
            <c:idx val="27"/>
            <c:marker>
              <c:symbol val="x"/>
              <c:size val="5"/>
            </c:marker>
            <c:bubble3D val="0"/>
          </c:dPt>
          <c:dPt>
            <c:idx val="28"/>
            <c:marker>
              <c:symbol val="x"/>
              <c:size val="5"/>
            </c:marker>
            <c:bubble3D val="0"/>
          </c:dPt>
          <c:dPt>
            <c:idx val="29"/>
            <c:marker>
              <c:symbol val="x"/>
              <c:size val="5"/>
            </c:marker>
            <c:bubble3D val="0"/>
          </c:dPt>
          <c:dPt>
            <c:idx val="30"/>
            <c:marker>
              <c:symbol val="x"/>
              <c:size val="5"/>
            </c:marker>
            <c:bubble3D val="0"/>
          </c:dPt>
          <c:dPt>
            <c:idx val="31"/>
            <c:marker>
              <c:symbol val="x"/>
              <c:size val="5"/>
            </c:marker>
            <c:bubble3D val="0"/>
          </c:dPt>
          <c:dPt>
            <c:idx val="32"/>
            <c:marker>
              <c:symbol val="x"/>
              <c:size val="5"/>
            </c:marker>
            <c:bubble3D val="0"/>
          </c:dPt>
          <c:dPt>
            <c:idx val="33"/>
            <c:bubble3D val="0"/>
          </c:dPt>
          <c:dPt>
            <c:idx val="34"/>
            <c:bubble3D val="0"/>
          </c:dPt>
          <c:dPt>
            <c:idx val="35"/>
            <c:bubble3D val="0"/>
          </c:dPt>
          <c:dPt>
            <c:idx val="36"/>
            <c:marker>
              <c:symbol val="x"/>
              <c:size val="5"/>
            </c:marker>
            <c:bubble3D val="0"/>
          </c:dPt>
          <c:dPt>
            <c:idx val="37"/>
            <c:marker>
              <c:symbol val="x"/>
              <c:size val="5"/>
            </c:marker>
            <c:bubble3D val="0"/>
          </c:dPt>
          <c:dPt>
            <c:idx val="38"/>
            <c:marker>
              <c:symbol val="x"/>
              <c:size val="5"/>
            </c:marker>
            <c:bubble3D val="0"/>
          </c:dPt>
          <c:dPt>
            <c:idx val="39"/>
            <c:bubble3D val="0"/>
          </c:dPt>
          <c:dPt>
            <c:idx val="40"/>
            <c:bubble3D val="0"/>
          </c:dPt>
          <c:dPt>
            <c:idx val="41"/>
            <c:bubble3D val="0"/>
          </c:dPt>
          <c:dPt>
            <c:idx val="42"/>
            <c:bubble3D val="0"/>
          </c:dPt>
          <c:dPt>
            <c:idx val="43"/>
            <c:bubble3D val="0"/>
          </c:dPt>
          <c:dPt>
            <c:idx val="44"/>
            <c:bubble3D val="0"/>
          </c:dPt>
          <c:dPt>
            <c:idx val="45"/>
            <c:bubble3D val="0"/>
          </c:dPt>
          <c:dPt>
            <c:idx val="46"/>
            <c:bubble3D val="0"/>
          </c:dPt>
          <c:dPt>
            <c:idx val="47"/>
            <c:bubble3D val="0"/>
          </c:dPt>
          <c:dPt>
            <c:idx val="48"/>
            <c:bubble3D val="0"/>
          </c:dPt>
          <c:dPt>
            <c:idx val="49"/>
            <c:bubble3D val="0"/>
          </c:dPt>
          <c:dPt>
            <c:idx val="50"/>
            <c:bubble3D val="0"/>
          </c:dPt>
          <c:dPt>
            <c:idx val="51"/>
            <c:bubble3D val="0"/>
          </c:dPt>
          <c:dPt>
            <c:idx val="52"/>
            <c:bubble3D val="0"/>
          </c:dPt>
          <c:dPt>
            <c:idx val="53"/>
            <c:bubble3D val="0"/>
          </c:dPt>
          <c:dPt>
            <c:idx val="54"/>
            <c:bubble3D val="0"/>
          </c:dPt>
          <c:dPt>
            <c:idx val="55"/>
            <c:bubble3D val="0"/>
          </c:dPt>
          <c:dPt>
            <c:idx val="56"/>
            <c:bubble3D val="0"/>
          </c:dPt>
          <c:dPt>
            <c:idx val="57"/>
            <c:bubble3D val="0"/>
          </c:dPt>
          <c:dPt>
            <c:idx val="58"/>
            <c:bubble3D val="0"/>
          </c:dPt>
          <c:dPt>
            <c:idx val="59"/>
            <c:bubble3D val="0"/>
          </c:dPt>
          <c:dPt>
            <c:idx val="60"/>
            <c:bubble3D val="0"/>
          </c:dPt>
          <c:dPt>
            <c:idx val="61"/>
            <c:bubble3D val="0"/>
          </c:dPt>
          <c:dPt>
            <c:idx val="62"/>
            <c:bubble3D val="0"/>
          </c:dPt>
          <c:dPt>
            <c:idx val="63"/>
            <c:bubble3D val="0"/>
          </c:dPt>
          <c:dPt>
            <c:idx val="64"/>
            <c:bubble3D val="0"/>
          </c:dPt>
          <c:dPt>
            <c:idx val="65"/>
            <c:bubble3D val="0"/>
          </c:dPt>
          <c:dPt>
            <c:idx val="66"/>
            <c:bubble3D val="0"/>
          </c:dPt>
          <c:dPt>
            <c:idx val="67"/>
            <c:bubble3D val="0"/>
          </c:dPt>
          <c:dPt>
            <c:idx val="68"/>
            <c:bubble3D val="0"/>
          </c:dPt>
          <c:dPt>
            <c:idx val="69"/>
            <c:bubble3D val="0"/>
          </c:dPt>
          <c:dPt>
            <c:idx val="70"/>
            <c:bubble3D val="0"/>
          </c:dPt>
          <c:dPt>
            <c:idx val="71"/>
            <c:bubble3D val="0"/>
          </c:dPt>
          <c:dPt>
            <c:idx val="72"/>
            <c:bubble3D val="0"/>
          </c:dPt>
          <c:dPt>
            <c:idx val="73"/>
            <c:bubble3D val="0"/>
          </c:dPt>
          <c:dPt>
            <c:idx val="74"/>
            <c:bubble3D val="0"/>
          </c:dPt>
          <c:dPt>
            <c:idx val="75"/>
            <c:bubble3D val="0"/>
          </c:dPt>
          <c:dPt>
            <c:idx val="76"/>
            <c:bubble3D val="0"/>
          </c:dPt>
          <c:dPt>
            <c:idx val="77"/>
            <c:bubble3D val="0"/>
          </c:dPt>
          <c:cat>
            <c:strRef>
              <c:f>'Class 3'!$B$4:$B$72</c:f>
              <c:strCache>
                <c:ptCount val="6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  <c:pt idx="66">
                  <c:v>39-Other</c:v>
                </c:pt>
                <c:pt idx="67">
                  <c:v>39-Other</c:v>
                </c:pt>
                <c:pt idx="68">
                  <c:v>39-Other</c:v>
                </c:pt>
              </c:strCache>
            </c:strRef>
          </c:cat>
          <c:val>
            <c:numRef>
              <c:f>'Class 3'!$T$4:$T$72</c:f>
              <c:numCache>
                <c:formatCode>0.00</c:formatCode>
                <c:ptCount val="69"/>
                <c:pt idx="1">
                  <c:v>0.24950099800399222</c:v>
                </c:pt>
                <c:pt idx="3">
                  <c:v>0.81873096700114967</c:v>
                </c:pt>
                <c:pt idx="4">
                  <c:v>0.90850097339389424</c:v>
                </c:pt>
                <c:pt idx="5">
                  <c:v>0.62688878343613885</c:v>
                </c:pt>
                <c:pt idx="6">
                  <c:v>-1.125221426611116</c:v>
                </c:pt>
                <c:pt idx="7">
                  <c:v>-0.9856519026824726</c:v>
                </c:pt>
                <c:pt idx="8">
                  <c:v>-0.58698638691144334</c:v>
                </c:pt>
                <c:pt idx="9">
                  <c:v>-74.522769806612601</c:v>
                </c:pt>
                <c:pt idx="10">
                  <c:v>-62.558969622844032</c:v>
                </c:pt>
                <c:pt idx="11">
                  <c:v>-60.416562609260268</c:v>
                </c:pt>
                <c:pt idx="12">
                  <c:v>-0.37969624300560084</c:v>
                </c:pt>
                <c:pt idx="13">
                  <c:v>9.9950024987509101E-2</c:v>
                </c:pt>
                <c:pt idx="14">
                  <c:v>-0.22987356953676272</c:v>
                </c:pt>
                <c:pt idx="15">
                  <c:v>0.68941399810162374</c:v>
                </c:pt>
                <c:pt idx="16">
                  <c:v>0.17741572752942064</c:v>
                </c:pt>
                <c:pt idx="17">
                  <c:v>-3.4987754285993274E-2</c:v>
                </c:pt>
                <c:pt idx="18">
                  <c:v>-0.21236727045596937</c:v>
                </c:pt>
                <c:pt idx="19">
                  <c:v>-0.22987356953676272</c:v>
                </c:pt>
                <c:pt idx="20">
                  <c:v>-1.9991004048170571E-2</c:v>
                </c:pt>
                <c:pt idx="21">
                  <c:v>0.14238253440910234</c:v>
                </c:pt>
                <c:pt idx="22">
                  <c:v>-5.4997250137492619E-2</c:v>
                </c:pt>
                <c:pt idx="23">
                  <c:v>0.11746182490691175</c:v>
                </c:pt>
                <c:pt idx="24">
                  <c:v>0.4518335455203521</c:v>
                </c:pt>
                <c:pt idx="25">
                  <c:v>1.1547690461907649</c:v>
                </c:pt>
                <c:pt idx="26">
                  <c:v>3.7476577139283818E-2</c:v>
                </c:pt>
                <c:pt idx="27">
                  <c:v>-4.1633346661335482</c:v>
                </c:pt>
                <c:pt idx="28">
                  <c:v>-9.2361059120061864</c:v>
                </c:pt>
                <c:pt idx="29">
                  <c:v>0.30463443867359141</c:v>
                </c:pt>
                <c:pt idx="30">
                  <c:v>-0.71967614573441796</c:v>
                </c:pt>
                <c:pt idx="31">
                  <c:v>2.9986506072269728E-2</c:v>
                </c:pt>
                <c:pt idx="32">
                  <c:v>-4.9972515116735797E-3</c:v>
                </c:pt>
                <c:pt idx="33">
                  <c:v>29.374999999999986</c:v>
                </c:pt>
                <c:pt idx="34">
                  <c:v>10.150648312389137</c:v>
                </c:pt>
                <c:pt idx="35">
                  <c:v>41.865054582698399</c:v>
                </c:pt>
                <c:pt idx="36">
                  <c:v>-0.1848428835489741</c:v>
                </c:pt>
                <c:pt idx="37">
                  <c:v>-8.2431993605274895E-2</c:v>
                </c:pt>
                <c:pt idx="38">
                  <c:v>-5.0000000000008371E-2</c:v>
                </c:pt>
                <c:pt idx="51">
                  <c:v>3.492206235011988</c:v>
                </c:pt>
                <c:pt idx="52">
                  <c:v>0.93738282714660048</c:v>
                </c:pt>
                <c:pt idx="53">
                  <c:v>0.76667582348975283</c:v>
                </c:pt>
                <c:pt idx="57">
                  <c:v>6.2368920403475494</c:v>
                </c:pt>
                <c:pt idx="58">
                  <c:v>1.3830637108048704</c:v>
                </c:pt>
                <c:pt idx="59">
                  <c:v>1.7482517482517497</c:v>
                </c:pt>
                <c:pt idx="66">
                  <c:v>-21.165038842954566</c:v>
                </c:pt>
                <c:pt idx="67">
                  <c:v>-23.631418733469737</c:v>
                </c:pt>
                <c:pt idx="68">
                  <c:v>-21.739021956087822</c:v>
                </c:pt>
              </c:numCache>
            </c:numRef>
          </c:val>
          <c:smooth val="0"/>
        </c:ser>
        <c:ser>
          <c:idx val="1"/>
          <c:order val="1"/>
          <c:tx>
            <c:v>Median (0.01%)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'Class 3'!$B$4:$B$72</c:f>
              <c:strCache>
                <c:ptCount val="6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  <c:pt idx="66">
                  <c:v>39-Other</c:v>
                </c:pt>
                <c:pt idx="67">
                  <c:v>39-Other</c:v>
                </c:pt>
                <c:pt idx="68">
                  <c:v>39-Other</c:v>
                </c:pt>
              </c:strCache>
            </c:strRef>
          </c:cat>
          <c:val>
            <c:numRef>
              <c:f>'Class 3'!$AC$4:$AC$72</c:f>
              <c:numCache>
                <c:formatCode>0.00</c:formatCode>
                <c:ptCount val="69"/>
                <c:pt idx="0">
                  <c:v>1.2494627280298074E-2</c:v>
                </c:pt>
                <c:pt idx="1">
                  <c:v>1.2494627280298074E-2</c:v>
                </c:pt>
                <c:pt idx="2">
                  <c:v>1.2494627280298074E-2</c:v>
                </c:pt>
                <c:pt idx="3">
                  <c:v>1.2494627280298074E-2</c:v>
                </c:pt>
                <c:pt idx="4">
                  <c:v>1.2494627280298074E-2</c:v>
                </c:pt>
                <c:pt idx="5">
                  <c:v>1.2494627280298074E-2</c:v>
                </c:pt>
                <c:pt idx="6">
                  <c:v>1.2494627280298074E-2</c:v>
                </c:pt>
                <c:pt idx="7">
                  <c:v>1.2494627280298074E-2</c:v>
                </c:pt>
                <c:pt idx="8">
                  <c:v>1.2494627280298074E-2</c:v>
                </c:pt>
                <c:pt idx="9">
                  <c:v>1.2494627280298074E-2</c:v>
                </c:pt>
                <c:pt idx="10">
                  <c:v>1.2494627280298074E-2</c:v>
                </c:pt>
                <c:pt idx="11">
                  <c:v>1.2494627280298074E-2</c:v>
                </c:pt>
                <c:pt idx="12">
                  <c:v>1.2494627280298074E-2</c:v>
                </c:pt>
                <c:pt idx="13">
                  <c:v>1.2494627280298074E-2</c:v>
                </c:pt>
                <c:pt idx="14">
                  <c:v>1.2494627280298074E-2</c:v>
                </c:pt>
                <c:pt idx="15">
                  <c:v>1.2494627280298074E-2</c:v>
                </c:pt>
                <c:pt idx="16">
                  <c:v>1.2494627280298074E-2</c:v>
                </c:pt>
                <c:pt idx="17">
                  <c:v>1.2494627280298074E-2</c:v>
                </c:pt>
                <c:pt idx="18">
                  <c:v>1.2494627280298074E-2</c:v>
                </c:pt>
                <c:pt idx="19">
                  <c:v>1.2494627280298074E-2</c:v>
                </c:pt>
                <c:pt idx="20">
                  <c:v>1.2494627280298074E-2</c:v>
                </c:pt>
                <c:pt idx="21">
                  <c:v>1.2494627280298074E-2</c:v>
                </c:pt>
                <c:pt idx="22">
                  <c:v>1.2494627280298074E-2</c:v>
                </c:pt>
                <c:pt idx="23">
                  <c:v>1.2494627280298074E-2</c:v>
                </c:pt>
                <c:pt idx="24">
                  <c:v>1.2494627280298074E-2</c:v>
                </c:pt>
                <c:pt idx="25">
                  <c:v>1.2494627280298074E-2</c:v>
                </c:pt>
                <c:pt idx="26">
                  <c:v>1.2494627280298074E-2</c:v>
                </c:pt>
                <c:pt idx="27">
                  <c:v>1.2494627280298074E-2</c:v>
                </c:pt>
                <c:pt idx="28">
                  <c:v>1.2494627280298074E-2</c:v>
                </c:pt>
                <c:pt idx="29">
                  <c:v>1.2494627280298074E-2</c:v>
                </c:pt>
                <c:pt idx="30">
                  <c:v>1.2494627280298074E-2</c:v>
                </c:pt>
                <c:pt idx="31">
                  <c:v>1.2494627280298074E-2</c:v>
                </c:pt>
                <c:pt idx="32">
                  <c:v>1.2494627280298074E-2</c:v>
                </c:pt>
                <c:pt idx="33">
                  <c:v>1.2494627280298074E-2</c:v>
                </c:pt>
                <c:pt idx="34">
                  <c:v>1.2494627280298074E-2</c:v>
                </c:pt>
                <c:pt idx="35">
                  <c:v>1.2494627280298074E-2</c:v>
                </c:pt>
                <c:pt idx="36">
                  <c:v>1.2494627280298074E-2</c:v>
                </c:pt>
                <c:pt idx="37">
                  <c:v>1.2494627280298074E-2</c:v>
                </c:pt>
                <c:pt idx="38">
                  <c:v>1.2494627280298074E-2</c:v>
                </c:pt>
                <c:pt idx="39">
                  <c:v>1.2494627280298074E-2</c:v>
                </c:pt>
                <c:pt idx="40">
                  <c:v>1.2494627280298074E-2</c:v>
                </c:pt>
                <c:pt idx="41">
                  <c:v>1.2494627280298074E-2</c:v>
                </c:pt>
                <c:pt idx="42">
                  <c:v>1.2494627280298074E-2</c:v>
                </c:pt>
                <c:pt idx="43">
                  <c:v>1.2494627280298074E-2</c:v>
                </c:pt>
                <c:pt idx="44">
                  <c:v>1.2494627280298074E-2</c:v>
                </c:pt>
                <c:pt idx="45">
                  <c:v>1.2494627280298074E-2</c:v>
                </c:pt>
                <c:pt idx="46">
                  <c:v>1.2494627280298074E-2</c:v>
                </c:pt>
                <c:pt idx="47">
                  <c:v>1.2494627280298074E-2</c:v>
                </c:pt>
                <c:pt idx="48">
                  <c:v>1.2494627280298074E-2</c:v>
                </c:pt>
                <c:pt idx="49">
                  <c:v>1.2494627280298074E-2</c:v>
                </c:pt>
                <c:pt idx="50">
                  <c:v>1.2494627280298074E-2</c:v>
                </c:pt>
                <c:pt idx="51">
                  <c:v>1.2494627280298074E-2</c:v>
                </c:pt>
                <c:pt idx="52">
                  <c:v>1.2494627280298074E-2</c:v>
                </c:pt>
                <c:pt idx="53">
                  <c:v>1.2494627280298074E-2</c:v>
                </c:pt>
                <c:pt idx="54">
                  <c:v>1.2494627280298074E-2</c:v>
                </c:pt>
                <c:pt idx="55">
                  <c:v>1.2494627280298074E-2</c:v>
                </c:pt>
                <c:pt idx="56">
                  <c:v>1.2494627280298074E-2</c:v>
                </c:pt>
                <c:pt idx="57">
                  <c:v>1.2494627280298074E-2</c:v>
                </c:pt>
                <c:pt idx="58">
                  <c:v>1.2494627280298074E-2</c:v>
                </c:pt>
                <c:pt idx="59">
                  <c:v>1.2494627280298074E-2</c:v>
                </c:pt>
                <c:pt idx="60">
                  <c:v>1.2494627280298074E-2</c:v>
                </c:pt>
                <c:pt idx="61">
                  <c:v>1.2494627280298074E-2</c:v>
                </c:pt>
                <c:pt idx="62">
                  <c:v>1.2494627280298074E-2</c:v>
                </c:pt>
                <c:pt idx="63">
                  <c:v>1.2494627280298074E-2</c:v>
                </c:pt>
                <c:pt idx="64">
                  <c:v>1.2494627280298074E-2</c:v>
                </c:pt>
                <c:pt idx="65">
                  <c:v>1.2494627280298074E-2</c:v>
                </c:pt>
                <c:pt idx="66">
                  <c:v>1.2494627280298074E-2</c:v>
                </c:pt>
                <c:pt idx="67">
                  <c:v>1.2494627280298074E-2</c:v>
                </c:pt>
                <c:pt idx="68">
                  <c:v>1.2494627280298074E-2</c:v>
                </c:pt>
              </c:numCache>
            </c:numRef>
          </c:val>
          <c:smooth val="0"/>
        </c:ser>
        <c:ser>
          <c:idx val="2"/>
          <c:order val="2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'Class 3'!$B$4:$B$72</c:f>
              <c:strCache>
                <c:ptCount val="6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  <c:pt idx="66">
                  <c:v>39-Other</c:v>
                </c:pt>
                <c:pt idx="67">
                  <c:v>39-Other</c:v>
                </c:pt>
                <c:pt idx="68">
                  <c:v>39-Other</c:v>
                </c:pt>
              </c:strCache>
            </c:strRef>
          </c:cat>
          <c:val>
            <c:numRef>
              <c:f>'Class 3'!$AD$4:$AD$72</c:f>
              <c:numCache>
                <c:formatCode>0.00</c:formatCode>
                <c:ptCount val="69"/>
                <c:pt idx="0">
                  <c:v>-4.9875053727197018</c:v>
                </c:pt>
                <c:pt idx="1">
                  <c:v>-4.9875053727197018</c:v>
                </c:pt>
                <c:pt idx="2">
                  <c:v>-4.9875053727197018</c:v>
                </c:pt>
                <c:pt idx="3">
                  <c:v>-4.9875053727197018</c:v>
                </c:pt>
                <c:pt idx="4">
                  <c:v>-4.9875053727197018</c:v>
                </c:pt>
                <c:pt idx="5">
                  <c:v>-4.9875053727197018</c:v>
                </c:pt>
                <c:pt idx="6">
                  <c:v>-4.9875053727197018</c:v>
                </c:pt>
                <c:pt idx="7">
                  <c:v>-4.9875053727197018</c:v>
                </c:pt>
                <c:pt idx="8">
                  <c:v>-4.9875053727197018</c:v>
                </c:pt>
                <c:pt idx="9">
                  <c:v>-4.9875053727197018</c:v>
                </c:pt>
                <c:pt idx="10">
                  <c:v>-4.9875053727197018</c:v>
                </c:pt>
                <c:pt idx="11">
                  <c:v>-4.9875053727197018</c:v>
                </c:pt>
                <c:pt idx="12">
                  <c:v>-4.9875053727197018</c:v>
                </c:pt>
                <c:pt idx="13">
                  <c:v>-4.9875053727197018</c:v>
                </c:pt>
                <c:pt idx="14">
                  <c:v>-4.9875053727197018</c:v>
                </c:pt>
                <c:pt idx="15">
                  <c:v>-4.9875053727197018</c:v>
                </c:pt>
                <c:pt idx="16">
                  <c:v>-4.9875053727197018</c:v>
                </c:pt>
                <c:pt idx="17">
                  <c:v>-4.9875053727197018</c:v>
                </c:pt>
                <c:pt idx="18">
                  <c:v>-4.9875053727197018</c:v>
                </c:pt>
                <c:pt idx="19">
                  <c:v>-4.9875053727197018</c:v>
                </c:pt>
                <c:pt idx="20">
                  <c:v>-4.9875053727197018</c:v>
                </c:pt>
                <c:pt idx="21">
                  <c:v>-4.9875053727197018</c:v>
                </c:pt>
                <c:pt idx="22">
                  <c:v>-4.9875053727197018</c:v>
                </c:pt>
                <c:pt idx="23">
                  <c:v>-4.9875053727197018</c:v>
                </c:pt>
                <c:pt idx="24">
                  <c:v>-4.9875053727197018</c:v>
                </c:pt>
                <c:pt idx="25">
                  <c:v>-4.9875053727197018</c:v>
                </c:pt>
                <c:pt idx="26">
                  <c:v>-4.9875053727197018</c:v>
                </c:pt>
                <c:pt idx="27">
                  <c:v>-4.9875053727197018</c:v>
                </c:pt>
                <c:pt idx="28">
                  <c:v>-4.9875053727197018</c:v>
                </c:pt>
                <c:pt idx="29">
                  <c:v>-4.9875053727197018</c:v>
                </c:pt>
                <c:pt idx="30">
                  <c:v>-4.9875053727197018</c:v>
                </c:pt>
                <c:pt idx="31">
                  <c:v>-4.9875053727197018</c:v>
                </c:pt>
                <c:pt idx="32">
                  <c:v>-4.9875053727197018</c:v>
                </c:pt>
                <c:pt idx="33">
                  <c:v>-4.9875053727197018</c:v>
                </c:pt>
                <c:pt idx="34">
                  <c:v>-4.9875053727197018</c:v>
                </c:pt>
                <c:pt idx="35">
                  <c:v>-4.9875053727197018</c:v>
                </c:pt>
                <c:pt idx="36">
                  <c:v>-4.9875053727197018</c:v>
                </c:pt>
                <c:pt idx="37">
                  <c:v>-4.9875053727197018</c:v>
                </c:pt>
                <c:pt idx="38">
                  <c:v>-4.9875053727197018</c:v>
                </c:pt>
                <c:pt idx="39">
                  <c:v>-4.9875053727197018</c:v>
                </c:pt>
                <c:pt idx="40">
                  <c:v>-4.9875053727197018</c:v>
                </c:pt>
                <c:pt idx="41">
                  <c:v>-4.9875053727197018</c:v>
                </c:pt>
                <c:pt idx="42">
                  <c:v>-4.9875053727197018</c:v>
                </c:pt>
                <c:pt idx="43">
                  <c:v>-4.9875053727197018</c:v>
                </c:pt>
                <c:pt idx="44">
                  <c:v>-4.9875053727197018</c:v>
                </c:pt>
                <c:pt idx="45">
                  <c:v>-4.9875053727197018</c:v>
                </c:pt>
                <c:pt idx="46">
                  <c:v>-4.9875053727197018</c:v>
                </c:pt>
                <c:pt idx="47">
                  <c:v>-4.9875053727197018</c:v>
                </c:pt>
                <c:pt idx="48">
                  <c:v>-4.9875053727197018</c:v>
                </c:pt>
                <c:pt idx="49">
                  <c:v>-4.9875053727197018</c:v>
                </c:pt>
                <c:pt idx="50">
                  <c:v>-4.9875053727197018</c:v>
                </c:pt>
                <c:pt idx="51">
                  <c:v>-4.9875053727197018</c:v>
                </c:pt>
                <c:pt idx="52">
                  <c:v>-4.9875053727197018</c:v>
                </c:pt>
                <c:pt idx="53">
                  <c:v>-4.9875053727197018</c:v>
                </c:pt>
                <c:pt idx="54">
                  <c:v>-4.9875053727197018</c:v>
                </c:pt>
                <c:pt idx="55">
                  <c:v>-4.9875053727197018</c:v>
                </c:pt>
                <c:pt idx="56">
                  <c:v>-4.9875053727197018</c:v>
                </c:pt>
                <c:pt idx="57">
                  <c:v>-4.9875053727197018</c:v>
                </c:pt>
                <c:pt idx="58">
                  <c:v>-4.9875053727197018</c:v>
                </c:pt>
                <c:pt idx="59">
                  <c:v>-4.9875053727197018</c:v>
                </c:pt>
                <c:pt idx="60">
                  <c:v>-4.9875053727197018</c:v>
                </c:pt>
                <c:pt idx="61">
                  <c:v>-4.9875053727197018</c:v>
                </c:pt>
                <c:pt idx="62">
                  <c:v>-4.9875053727197018</c:v>
                </c:pt>
                <c:pt idx="63">
                  <c:v>-4.9875053727197018</c:v>
                </c:pt>
                <c:pt idx="64">
                  <c:v>-4.9875053727197018</c:v>
                </c:pt>
                <c:pt idx="65">
                  <c:v>-4.9875053727197018</c:v>
                </c:pt>
                <c:pt idx="66">
                  <c:v>-4.9875053727197018</c:v>
                </c:pt>
                <c:pt idx="67">
                  <c:v>-4.9875053727197018</c:v>
                </c:pt>
                <c:pt idx="68">
                  <c:v>-4.9875053727197018</c:v>
                </c:pt>
              </c:numCache>
            </c:numRef>
          </c:val>
          <c:smooth val="0"/>
        </c:ser>
        <c:ser>
          <c:idx val="3"/>
          <c:order val="3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'Class 3'!$B$4:$B$72</c:f>
              <c:strCache>
                <c:ptCount val="6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  <c:pt idx="66">
                  <c:v>39-Other</c:v>
                </c:pt>
                <c:pt idx="67">
                  <c:v>39-Other</c:v>
                </c:pt>
                <c:pt idx="68">
                  <c:v>39-Other</c:v>
                </c:pt>
              </c:strCache>
            </c:strRef>
          </c:cat>
          <c:val>
            <c:numRef>
              <c:f>'Class 3'!$AE$4:$AE$72</c:f>
              <c:numCache>
                <c:formatCode>0.00</c:formatCode>
                <c:ptCount val="69"/>
                <c:pt idx="0">
                  <c:v>5.0124946272802982</c:v>
                </c:pt>
                <c:pt idx="1">
                  <c:v>5.0124946272802982</c:v>
                </c:pt>
                <c:pt idx="2">
                  <c:v>5.0124946272802982</c:v>
                </c:pt>
                <c:pt idx="3">
                  <c:v>5.0124946272802982</c:v>
                </c:pt>
                <c:pt idx="4">
                  <c:v>5.0124946272802982</c:v>
                </c:pt>
                <c:pt idx="5">
                  <c:v>5.0124946272802982</c:v>
                </c:pt>
                <c:pt idx="6">
                  <c:v>5.0124946272802982</c:v>
                </c:pt>
                <c:pt idx="7">
                  <c:v>5.0124946272802982</c:v>
                </c:pt>
                <c:pt idx="8">
                  <c:v>5.0124946272802982</c:v>
                </c:pt>
                <c:pt idx="9">
                  <c:v>5.0124946272802982</c:v>
                </c:pt>
                <c:pt idx="10">
                  <c:v>5.0124946272802982</c:v>
                </c:pt>
                <c:pt idx="11">
                  <c:v>5.0124946272802982</c:v>
                </c:pt>
                <c:pt idx="12">
                  <c:v>5.0124946272802982</c:v>
                </c:pt>
                <c:pt idx="13">
                  <c:v>5.0124946272802982</c:v>
                </c:pt>
                <c:pt idx="14">
                  <c:v>5.0124946272802982</c:v>
                </c:pt>
                <c:pt idx="15">
                  <c:v>5.0124946272802982</c:v>
                </c:pt>
                <c:pt idx="16">
                  <c:v>5.0124946272802982</c:v>
                </c:pt>
                <c:pt idx="17">
                  <c:v>5.0124946272802982</c:v>
                </c:pt>
                <c:pt idx="18">
                  <c:v>5.0124946272802982</c:v>
                </c:pt>
                <c:pt idx="19">
                  <c:v>5.0124946272802982</c:v>
                </c:pt>
                <c:pt idx="20">
                  <c:v>5.0124946272802982</c:v>
                </c:pt>
                <c:pt idx="21">
                  <c:v>5.0124946272802982</c:v>
                </c:pt>
                <c:pt idx="22">
                  <c:v>5.0124946272802982</c:v>
                </c:pt>
                <c:pt idx="23">
                  <c:v>5.0124946272802982</c:v>
                </c:pt>
                <c:pt idx="24">
                  <c:v>5.0124946272802982</c:v>
                </c:pt>
                <c:pt idx="25">
                  <c:v>5.0124946272802982</c:v>
                </c:pt>
                <c:pt idx="26">
                  <c:v>5.0124946272802982</c:v>
                </c:pt>
                <c:pt idx="27">
                  <c:v>5.0124946272802982</c:v>
                </c:pt>
                <c:pt idx="28">
                  <c:v>5.0124946272802982</c:v>
                </c:pt>
                <c:pt idx="29">
                  <c:v>5.0124946272802982</c:v>
                </c:pt>
                <c:pt idx="30">
                  <c:v>5.0124946272802982</c:v>
                </c:pt>
                <c:pt idx="31">
                  <c:v>5.0124946272802982</c:v>
                </c:pt>
                <c:pt idx="32">
                  <c:v>5.0124946272802982</c:v>
                </c:pt>
                <c:pt idx="33">
                  <c:v>5.0124946272802982</c:v>
                </c:pt>
                <c:pt idx="34">
                  <c:v>5.0124946272802982</c:v>
                </c:pt>
                <c:pt idx="35">
                  <c:v>5.0124946272802982</c:v>
                </c:pt>
                <c:pt idx="36">
                  <c:v>5.0124946272802982</c:v>
                </c:pt>
                <c:pt idx="37">
                  <c:v>5.0124946272802982</c:v>
                </c:pt>
                <c:pt idx="38">
                  <c:v>5.0124946272802982</c:v>
                </c:pt>
                <c:pt idx="39">
                  <c:v>5.0124946272802982</c:v>
                </c:pt>
                <c:pt idx="40">
                  <c:v>5.0124946272802982</c:v>
                </c:pt>
                <c:pt idx="41">
                  <c:v>5.0124946272802982</c:v>
                </c:pt>
                <c:pt idx="42">
                  <c:v>5.0124946272802982</c:v>
                </c:pt>
                <c:pt idx="43">
                  <c:v>5.0124946272802982</c:v>
                </c:pt>
                <c:pt idx="44">
                  <c:v>5.0124946272802982</c:v>
                </c:pt>
                <c:pt idx="45">
                  <c:v>5.0124946272802982</c:v>
                </c:pt>
                <c:pt idx="46">
                  <c:v>5.0124946272802982</c:v>
                </c:pt>
                <c:pt idx="47">
                  <c:v>5.0124946272802982</c:v>
                </c:pt>
                <c:pt idx="48">
                  <c:v>5.0124946272802982</c:v>
                </c:pt>
                <c:pt idx="49">
                  <c:v>5.0124946272802982</c:v>
                </c:pt>
                <c:pt idx="50">
                  <c:v>5.0124946272802982</c:v>
                </c:pt>
                <c:pt idx="51">
                  <c:v>5.0124946272802982</c:v>
                </c:pt>
                <c:pt idx="52">
                  <c:v>5.0124946272802982</c:v>
                </c:pt>
                <c:pt idx="53">
                  <c:v>5.0124946272802982</c:v>
                </c:pt>
                <c:pt idx="54">
                  <c:v>5.0124946272802982</c:v>
                </c:pt>
                <c:pt idx="55">
                  <c:v>5.0124946272802982</c:v>
                </c:pt>
                <c:pt idx="56">
                  <c:v>5.0124946272802982</c:v>
                </c:pt>
                <c:pt idx="57">
                  <c:v>5.0124946272802982</c:v>
                </c:pt>
                <c:pt idx="58">
                  <c:v>5.0124946272802982</c:v>
                </c:pt>
                <c:pt idx="59">
                  <c:v>5.0124946272802982</c:v>
                </c:pt>
                <c:pt idx="60">
                  <c:v>5.0124946272802982</c:v>
                </c:pt>
                <c:pt idx="61">
                  <c:v>5.0124946272802982</c:v>
                </c:pt>
                <c:pt idx="62">
                  <c:v>5.0124946272802982</c:v>
                </c:pt>
                <c:pt idx="63">
                  <c:v>5.0124946272802982</c:v>
                </c:pt>
                <c:pt idx="64">
                  <c:v>5.0124946272802982</c:v>
                </c:pt>
                <c:pt idx="65">
                  <c:v>5.0124946272802982</c:v>
                </c:pt>
                <c:pt idx="66">
                  <c:v>5.0124946272802982</c:v>
                </c:pt>
                <c:pt idx="67">
                  <c:v>5.0124946272802982</c:v>
                </c:pt>
                <c:pt idx="68">
                  <c:v>5.0124946272802982</c:v>
                </c:pt>
              </c:numCache>
            </c:numRef>
          </c:val>
          <c:smooth val="0"/>
        </c:ser>
        <c:ser>
          <c:idx val="4"/>
          <c:order val="4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'Class 3'!$B$4:$B$72</c:f>
              <c:strCache>
                <c:ptCount val="6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  <c:pt idx="66">
                  <c:v>39-Other</c:v>
                </c:pt>
                <c:pt idx="67">
                  <c:v>39-Other</c:v>
                </c:pt>
                <c:pt idx="68">
                  <c:v>39-Other</c:v>
                </c:pt>
              </c:strCache>
            </c:strRef>
          </c:cat>
          <c:val>
            <c:numRef>
              <c:f>'Class 3'!$AF$4:$AF$72</c:f>
              <c:numCache>
                <c:formatCode>0.00</c:formatCode>
                <c:ptCount val="69"/>
                <c:pt idx="0">
                  <c:v>-2.839671906621192</c:v>
                </c:pt>
                <c:pt idx="1">
                  <c:v>-2.839671906621192</c:v>
                </c:pt>
                <c:pt idx="2">
                  <c:v>-2.839671906621192</c:v>
                </c:pt>
                <c:pt idx="3">
                  <c:v>-2.839671906621192</c:v>
                </c:pt>
                <c:pt idx="4">
                  <c:v>-2.839671906621192</c:v>
                </c:pt>
                <c:pt idx="5">
                  <c:v>-2.839671906621192</c:v>
                </c:pt>
                <c:pt idx="6">
                  <c:v>-2.839671906621192</c:v>
                </c:pt>
                <c:pt idx="7">
                  <c:v>-2.839671906621192</c:v>
                </c:pt>
                <c:pt idx="8">
                  <c:v>-2.839671906621192</c:v>
                </c:pt>
                <c:pt idx="9">
                  <c:v>-2.839671906621192</c:v>
                </c:pt>
                <c:pt idx="10">
                  <c:v>-2.839671906621192</c:v>
                </c:pt>
                <c:pt idx="11">
                  <c:v>-2.839671906621192</c:v>
                </c:pt>
                <c:pt idx="12">
                  <c:v>-2.839671906621192</c:v>
                </c:pt>
                <c:pt idx="13">
                  <c:v>-2.839671906621192</c:v>
                </c:pt>
                <c:pt idx="14">
                  <c:v>-2.839671906621192</c:v>
                </c:pt>
                <c:pt idx="15">
                  <c:v>-2.839671906621192</c:v>
                </c:pt>
                <c:pt idx="16">
                  <c:v>-2.839671906621192</c:v>
                </c:pt>
                <c:pt idx="17">
                  <c:v>-2.839671906621192</c:v>
                </c:pt>
                <c:pt idx="18">
                  <c:v>-2.839671906621192</c:v>
                </c:pt>
                <c:pt idx="19">
                  <c:v>-2.839671906621192</c:v>
                </c:pt>
                <c:pt idx="20">
                  <c:v>-2.839671906621192</c:v>
                </c:pt>
                <c:pt idx="21">
                  <c:v>-2.839671906621192</c:v>
                </c:pt>
                <c:pt idx="22">
                  <c:v>-2.839671906621192</c:v>
                </c:pt>
                <c:pt idx="23">
                  <c:v>-2.839671906621192</c:v>
                </c:pt>
                <c:pt idx="24">
                  <c:v>-2.839671906621192</c:v>
                </c:pt>
                <c:pt idx="25">
                  <c:v>-2.839671906621192</c:v>
                </c:pt>
                <c:pt idx="26">
                  <c:v>-2.839671906621192</c:v>
                </c:pt>
                <c:pt idx="27">
                  <c:v>-2.839671906621192</c:v>
                </c:pt>
                <c:pt idx="28">
                  <c:v>-2.839671906621192</c:v>
                </c:pt>
                <c:pt idx="29">
                  <c:v>-2.839671906621192</c:v>
                </c:pt>
                <c:pt idx="30">
                  <c:v>-2.839671906621192</c:v>
                </c:pt>
                <c:pt idx="31">
                  <c:v>-2.839671906621192</c:v>
                </c:pt>
                <c:pt idx="32">
                  <c:v>-2.839671906621192</c:v>
                </c:pt>
                <c:pt idx="33">
                  <c:v>-2.839671906621192</c:v>
                </c:pt>
                <c:pt idx="34">
                  <c:v>-2.839671906621192</c:v>
                </c:pt>
                <c:pt idx="35">
                  <c:v>-2.839671906621192</c:v>
                </c:pt>
                <c:pt idx="36">
                  <c:v>-2.839671906621192</c:v>
                </c:pt>
                <c:pt idx="37">
                  <c:v>-2.839671906621192</c:v>
                </c:pt>
                <c:pt idx="38">
                  <c:v>-2.839671906621192</c:v>
                </c:pt>
                <c:pt idx="39">
                  <c:v>-2.839671906621192</c:v>
                </c:pt>
                <c:pt idx="40">
                  <c:v>-2.839671906621192</c:v>
                </c:pt>
                <c:pt idx="41">
                  <c:v>-2.839671906621192</c:v>
                </c:pt>
                <c:pt idx="42">
                  <c:v>-2.839671906621192</c:v>
                </c:pt>
                <c:pt idx="43">
                  <c:v>-2.839671906621192</c:v>
                </c:pt>
                <c:pt idx="44">
                  <c:v>-2.839671906621192</c:v>
                </c:pt>
                <c:pt idx="45">
                  <c:v>-2.839671906621192</c:v>
                </c:pt>
                <c:pt idx="46">
                  <c:v>-2.839671906621192</c:v>
                </c:pt>
                <c:pt idx="47">
                  <c:v>-2.839671906621192</c:v>
                </c:pt>
                <c:pt idx="48">
                  <c:v>-2.839671906621192</c:v>
                </c:pt>
                <c:pt idx="49">
                  <c:v>-2.839671906621192</c:v>
                </c:pt>
                <c:pt idx="50">
                  <c:v>-2.839671906621192</c:v>
                </c:pt>
                <c:pt idx="51">
                  <c:v>-2.839671906621192</c:v>
                </c:pt>
                <c:pt idx="52">
                  <c:v>-2.839671906621192</c:v>
                </c:pt>
                <c:pt idx="53">
                  <c:v>-2.839671906621192</c:v>
                </c:pt>
                <c:pt idx="54">
                  <c:v>-2.839671906621192</c:v>
                </c:pt>
                <c:pt idx="55">
                  <c:v>-2.839671906621192</c:v>
                </c:pt>
                <c:pt idx="56">
                  <c:v>-2.839671906621192</c:v>
                </c:pt>
                <c:pt idx="57">
                  <c:v>-2.839671906621192</c:v>
                </c:pt>
                <c:pt idx="58">
                  <c:v>-2.839671906621192</c:v>
                </c:pt>
                <c:pt idx="59">
                  <c:v>-2.839671906621192</c:v>
                </c:pt>
                <c:pt idx="60">
                  <c:v>-2.839671906621192</c:v>
                </c:pt>
                <c:pt idx="61">
                  <c:v>-2.839671906621192</c:v>
                </c:pt>
                <c:pt idx="62">
                  <c:v>-2.839671906621192</c:v>
                </c:pt>
                <c:pt idx="63">
                  <c:v>-2.839671906621192</c:v>
                </c:pt>
                <c:pt idx="64">
                  <c:v>-2.839671906621192</c:v>
                </c:pt>
                <c:pt idx="65">
                  <c:v>-2.839671906621192</c:v>
                </c:pt>
                <c:pt idx="66">
                  <c:v>-2.839671906621192</c:v>
                </c:pt>
                <c:pt idx="67">
                  <c:v>-2.839671906621192</c:v>
                </c:pt>
                <c:pt idx="68">
                  <c:v>-2.839671906621192</c:v>
                </c:pt>
              </c:numCache>
            </c:numRef>
          </c:val>
          <c:smooth val="0"/>
        </c:ser>
        <c:ser>
          <c:idx val="5"/>
          <c:order val="5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'Class 3'!$B$4:$B$72</c:f>
              <c:strCache>
                <c:ptCount val="6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  <c:pt idx="66">
                  <c:v>39-Other</c:v>
                </c:pt>
                <c:pt idx="67">
                  <c:v>39-Other</c:v>
                </c:pt>
                <c:pt idx="68">
                  <c:v>39-Other</c:v>
                </c:pt>
              </c:strCache>
            </c:strRef>
          </c:cat>
          <c:val>
            <c:numRef>
              <c:f>'Class 3'!$AG$4:$AG$72</c:f>
              <c:numCache>
                <c:formatCode>0.00</c:formatCode>
                <c:ptCount val="69"/>
                <c:pt idx="0">
                  <c:v>2.8646611611817883</c:v>
                </c:pt>
                <c:pt idx="1">
                  <c:v>2.8646611611817883</c:v>
                </c:pt>
                <c:pt idx="2">
                  <c:v>2.8646611611817883</c:v>
                </c:pt>
                <c:pt idx="3">
                  <c:v>2.8646611611817883</c:v>
                </c:pt>
                <c:pt idx="4">
                  <c:v>2.8646611611817883</c:v>
                </c:pt>
                <c:pt idx="5">
                  <c:v>2.8646611611817883</c:v>
                </c:pt>
                <c:pt idx="6">
                  <c:v>2.8646611611817883</c:v>
                </c:pt>
                <c:pt idx="7">
                  <c:v>2.8646611611817883</c:v>
                </c:pt>
                <c:pt idx="8">
                  <c:v>2.8646611611817883</c:v>
                </c:pt>
                <c:pt idx="9">
                  <c:v>2.8646611611817883</c:v>
                </c:pt>
                <c:pt idx="10">
                  <c:v>2.8646611611817883</c:v>
                </c:pt>
                <c:pt idx="11">
                  <c:v>2.8646611611817883</c:v>
                </c:pt>
                <c:pt idx="12">
                  <c:v>2.8646611611817883</c:v>
                </c:pt>
                <c:pt idx="13">
                  <c:v>2.8646611611817883</c:v>
                </c:pt>
                <c:pt idx="14">
                  <c:v>2.8646611611817883</c:v>
                </c:pt>
                <c:pt idx="15">
                  <c:v>2.8646611611817883</c:v>
                </c:pt>
                <c:pt idx="16">
                  <c:v>2.8646611611817883</c:v>
                </c:pt>
                <c:pt idx="17">
                  <c:v>2.8646611611817883</c:v>
                </c:pt>
                <c:pt idx="18">
                  <c:v>2.8646611611817883</c:v>
                </c:pt>
                <c:pt idx="19">
                  <c:v>2.8646611611817883</c:v>
                </c:pt>
                <c:pt idx="20">
                  <c:v>2.8646611611817883</c:v>
                </c:pt>
                <c:pt idx="21">
                  <c:v>2.8646611611817883</c:v>
                </c:pt>
                <c:pt idx="22">
                  <c:v>2.8646611611817883</c:v>
                </c:pt>
                <c:pt idx="23">
                  <c:v>2.8646611611817883</c:v>
                </c:pt>
                <c:pt idx="24">
                  <c:v>2.8646611611817883</c:v>
                </c:pt>
                <c:pt idx="25">
                  <c:v>2.8646611611817883</c:v>
                </c:pt>
                <c:pt idx="26">
                  <c:v>2.8646611611817883</c:v>
                </c:pt>
                <c:pt idx="27">
                  <c:v>2.8646611611817883</c:v>
                </c:pt>
                <c:pt idx="28">
                  <c:v>2.8646611611817883</c:v>
                </c:pt>
                <c:pt idx="29">
                  <c:v>2.8646611611817883</c:v>
                </c:pt>
                <c:pt idx="30">
                  <c:v>2.8646611611817883</c:v>
                </c:pt>
                <c:pt idx="31">
                  <c:v>2.8646611611817883</c:v>
                </c:pt>
                <c:pt idx="32">
                  <c:v>2.8646611611817883</c:v>
                </c:pt>
                <c:pt idx="33">
                  <c:v>2.8646611611817883</c:v>
                </c:pt>
                <c:pt idx="34">
                  <c:v>2.8646611611817883</c:v>
                </c:pt>
                <c:pt idx="35">
                  <c:v>2.8646611611817883</c:v>
                </c:pt>
                <c:pt idx="36">
                  <c:v>2.8646611611817883</c:v>
                </c:pt>
                <c:pt idx="37">
                  <c:v>2.8646611611817883</c:v>
                </c:pt>
                <c:pt idx="38">
                  <c:v>2.8646611611817883</c:v>
                </c:pt>
                <c:pt idx="39">
                  <c:v>2.8646611611817883</c:v>
                </c:pt>
                <c:pt idx="40">
                  <c:v>2.8646611611817883</c:v>
                </c:pt>
                <c:pt idx="41">
                  <c:v>2.8646611611817883</c:v>
                </c:pt>
                <c:pt idx="42">
                  <c:v>2.8646611611817883</c:v>
                </c:pt>
                <c:pt idx="43">
                  <c:v>2.8646611611817883</c:v>
                </c:pt>
                <c:pt idx="44">
                  <c:v>2.8646611611817883</c:v>
                </c:pt>
                <c:pt idx="45">
                  <c:v>2.8646611611817883</c:v>
                </c:pt>
                <c:pt idx="46">
                  <c:v>2.8646611611817883</c:v>
                </c:pt>
                <c:pt idx="47">
                  <c:v>2.8646611611817883</c:v>
                </c:pt>
                <c:pt idx="48">
                  <c:v>2.8646611611817883</c:v>
                </c:pt>
                <c:pt idx="49">
                  <c:v>2.8646611611817883</c:v>
                </c:pt>
                <c:pt idx="50">
                  <c:v>2.8646611611817883</c:v>
                </c:pt>
                <c:pt idx="51">
                  <c:v>2.8646611611817883</c:v>
                </c:pt>
                <c:pt idx="52">
                  <c:v>2.8646611611817883</c:v>
                </c:pt>
                <c:pt idx="53">
                  <c:v>2.8646611611817883</c:v>
                </c:pt>
                <c:pt idx="54">
                  <c:v>2.8646611611817883</c:v>
                </c:pt>
                <c:pt idx="55">
                  <c:v>2.8646611611817883</c:v>
                </c:pt>
                <c:pt idx="56">
                  <c:v>2.8646611611817883</c:v>
                </c:pt>
                <c:pt idx="57">
                  <c:v>2.8646611611817883</c:v>
                </c:pt>
                <c:pt idx="58">
                  <c:v>2.8646611611817883</c:v>
                </c:pt>
                <c:pt idx="59">
                  <c:v>2.8646611611817883</c:v>
                </c:pt>
                <c:pt idx="60">
                  <c:v>2.8646611611817883</c:v>
                </c:pt>
                <c:pt idx="61">
                  <c:v>2.8646611611817883</c:v>
                </c:pt>
                <c:pt idx="62">
                  <c:v>2.8646611611817883</c:v>
                </c:pt>
                <c:pt idx="63">
                  <c:v>2.8646611611817883</c:v>
                </c:pt>
                <c:pt idx="64">
                  <c:v>2.8646611611817883</c:v>
                </c:pt>
                <c:pt idx="65">
                  <c:v>2.8646611611817883</c:v>
                </c:pt>
                <c:pt idx="66">
                  <c:v>2.8646611611817883</c:v>
                </c:pt>
                <c:pt idx="67">
                  <c:v>2.8646611611817883</c:v>
                </c:pt>
                <c:pt idx="68">
                  <c:v>2.8646611611817883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0166880"/>
        <c:axId val="250167272"/>
      </c:lineChart>
      <c:catAx>
        <c:axId val="250166880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Lab ID#</a:t>
                </a:r>
              </a:p>
            </c:rich>
          </c:tx>
          <c:layout>
            <c:manualLayout>
              <c:xMode val="edge"/>
              <c:yMode val="edge"/>
              <c:x val="0.4783574317445195"/>
              <c:y val="0.890701481359332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0167272"/>
        <c:crossesAt val="-15"/>
        <c:auto val="1"/>
        <c:lblAlgn val="ctr"/>
        <c:lblOffset val="100"/>
        <c:tickLblSkip val="3"/>
        <c:tickMarkSkip val="3"/>
        <c:noMultiLvlLbl val="0"/>
      </c:catAx>
      <c:valAx>
        <c:axId val="250167272"/>
        <c:scaling>
          <c:orientation val="minMax"/>
          <c:max val="20"/>
          <c:min val="-15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Sand Material Mass Percent Difference  </a:t>
                </a:r>
              </a:p>
            </c:rich>
          </c:tx>
          <c:layout>
            <c:manualLayout>
              <c:xMode val="edge"/>
              <c:yMode val="edge"/>
              <c:x val="1.3318575391599183E-2"/>
              <c:y val="0.2675366904398730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0166880"/>
        <c:crosses val="autoZero"/>
        <c:crossBetween val="between"/>
        <c:majorUnit val="5"/>
        <c:minorUnit val="5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0765124555160142"/>
          <c:y val="0.95418848167539272"/>
          <c:w val="0.80249110320284711"/>
          <c:h val="3.79581151832460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USGS Sediment Laboratory Quality Assurance Project - Study 2, 2015
Sediment Mass Percent Difference Results
Class 3 Target Sediment Mass = 4400 mg</a:t>
            </a:r>
          </a:p>
        </c:rich>
      </c:tx>
      <c:layout>
        <c:manualLayout>
          <c:xMode val="edge"/>
          <c:yMode val="edge"/>
          <c:x val="0.20421745546931191"/>
          <c:y val="1.95757925547264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142064372918979E-2"/>
          <c:y val="0.17618270799347471"/>
          <c:w val="0.87014428412874589"/>
          <c:h val="0.58564437194127239"/>
        </c:manualLayout>
      </c:layout>
      <c:lineChart>
        <c:grouping val="standard"/>
        <c:varyColors val="0"/>
        <c:ser>
          <c:idx val="0"/>
          <c:order val="0"/>
          <c:tx>
            <c:v>Results</c:v>
          </c:tx>
          <c:spPr>
            <a:ln w="28575">
              <a:noFill/>
            </a:ln>
          </c:spPr>
          <c:marker>
            <c:symbol val="diamond"/>
            <c:size val="5"/>
            <c:spPr>
              <a:noFill/>
              <a:ln w="12700">
                <a:solidFill>
                  <a:srgbClr val="800080"/>
                </a:solidFill>
                <a:prstDash val="solid"/>
              </a:ln>
            </c:spPr>
          </c:marke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marker>
              <c:symbol val="x"/>
              <c:size val="5"/>
            </c:marker>
            <c:bubble3D val="0"/>
          </c:dPt>
          <c:dPt>
            <c:idx val="4"/>
            <c:marker>
              <c:symbol val="x"/>
              <c:size val="5"/>
            </c:marker>
            <c:bubble3D val="0"/>
          </c:dPt>
          <c:dPt>
            <c:idx val="5"/>
            <c:marker>
              <c:symbol val="x"/>
              <c:size val="5"/>
            </c:marker>
            <c:bubble3D val="0"/>
          </c:dPt>
          <c:dPt>
            <c:idx val="6"/>
            <c:marker>
              <c:symbol val="x"/>
              <c:size val="5"/>
            </c:marker>
            <c:bubble3D val="0"/>
          </c:dPt>
          <c:dPt>
            <c:idx val="7"/>
            <c:marker>
              <c:symbol val="x"/>
              <c:size val="5"/>
            </c:marker>
            <c:bubble3D val="0"/>
          </c:dPt>
          <c:dPt>
            <c:idx val="8"/>
            <c:marker>
              <c:symbol val="x"/>
              <c:size val="5"/>
            </c:marker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marker>
              <c:symbol val="x"/>
              <c:size val="5"/>
            </c:marker>
            <c:bubble3D val="0"/>
          </c:dPt>
          <c:dPt>
            <c:idx val="13"/>
            <c:marker>
              <c:symbol val="x"/>
              <c:size val="5"/>
            </c:marker>
            <c:bubble3D val="0"/>
          </c:dPt>
          <c:dPt>
            <c:idx val="14"/>
            <c:marker>
              <c:symbol val="x"/>
              <c:size val="5"/>
            </c:marker>
            <c:bubble3D val="0"/>
          </c:dPt>
          <c:dPt>
            <c:idx val="15"/>
            <c:marker>
              <c:symbol val="x"/>
              <c:size val="5"/>
            </c:marker>
            <c:bubble3D val="0"/>
          </c:dPt>
          <c:dPt>
            <c:idx val="16"/>
            <c:marker>
              <c:symbol val="x"/>
              <c:size val="5"/>
            </c:marker>
            <c:bubble3D val="0"/>
          </c:dPt>
          <c:dPt>
            <c:idx val="17"/>
            <c:marker>
              <c:symbol val="x"/>
              <c:size val="5"/>
            </c:marker>
            <c:bubble3D val="0"/>
          </c:dPt>
          <c:dPt>
            <c:idx val="18"/>
            <c:bubble3D val="0"/>
          </c:dPt>
          <c:dPt>
            <c:idx val="19"/>
            <c:bubble3D val="0"/>
          </c:dPt>
          <c:dPt>
            <c:idx val="20"/>
            <c:bubble3D val="0"/>
          </c:dPt>
          <c:dPt>
            <c:idx val="21"/>
            <c:marker>
              <c:symbol val="x"/>
              <c:size val="5"/>
            </c:marker>
            <c:bubble3D val="0"/>
          </c:dPt>
          <c:dPt>
            <c:idx val="22"/>
            <c:marker>
              <c:symbol val="x"/>
              <c:size val="5"/>
            </c:marker>
            <c:bubble3D val="0"/>
          </c:dPt>
          <c:dPt>
            <c:idx val="23"/>
            <c:marker>
              <c:symbol val="x"/>
              <c:size val="5"/>
            </c:marker>
            <c:bubble3D val="0"/>
          </c:dPt>
          <c:dPt>
            <c:idx val="24"/>
            <c:marker>
              <c:symbol val="x"/>
              <c:size val="5"/>
            </c:marker>
            <c:bubble3D val="0"/>
          </c:dPt>
          <c:dPt>
            <c:idx val="25"/>
            <c:marker>
              <c:symbol val="x"/>
              <c:size val="5"/>
            </c:marker>
            <c:bubble3D val="0"/>
          </c:dPt>
          <c:dPt>
            <c:idx val="26"/>
            <c:marker>
              <c:symbol val="x"/>
              <c:size val="5"/>
            </c:marker>
            <c:bubble3D val="0"/>
          </c:dPt>
          <c:dPt>
            <c:idx val="27"/>
            <c:marker>
              <c:symbol val="x"/>
              <c:size val="5"/>
            </c:marker>
            <c:bubble3D val="0"/>
          </c:dPt>
          <c:dPt>
            <c:idx val="28"/>
            <c:marker>
              <c:symbol val="x"/>
              <c:size val="5"/>
            </c:marker>
            <c:bubble3D val="0"/>
          </c:dPt>
          <c:dPt>
            <c:idx val="29"/>
            <c:marker>
              <c:symbol val="x"/>
              <c:size val="5"/>
            </c:marker>
            <c:bubble3D val="0"/>
          </c:dPt>
          <c:dPt>
            <c:idx val="30"/>
            <c:marker>
              <c:symbol val="x"/>
              <c:size val="5"/>
            </c:marker>
            <c:bubble3D val="0"/>
          </c:dPt>
          <c:dPt>
            <c:idx val="31"/>
            <c:marker>
              <c:symbol val="x"/>
              <c:size val="5"/>
            </c:marker>
            <c:bubble3D val="0"/>
          </c:dPt>
          <c:dPt>
            <c:idx val="32"/>
            <c:marker>
              <c:symbol val="x"/>
              <c:size val="5"/>
            </c:marker>
            <c:bubble3D val="0"/>
          </c:dPt>
          <c:dPt>
            <c:idx val="33"/>
            <c:bubble3D val="0"/>
          </c:dPt>
          <c:dPt>
            <c:idx val="34"/>
            <c:bubble3D val="0"/>
          </c:dPt>
          <c:dPt>
            <c:idx val="35"/>
            <c:bubble3D val="0"/>
          </c:dPt>
          <c:dPt>
            <c:idx val="36"/>
            <c:marker>
              <c:symbol val="x"/>
              <c:size val="5"/>
            </c:marker>
            <c:bubble3D val="0"/>
          </c:dPt>
          <c:dPt>
            <c:idx val="37"/>
            <c:marker>
              <c:symbol val="x"/>
              <c:size val="5"/>
            </c:marker>
            <c:bubble3D val="0"/>
          </c:dPt>
          <c:dPt>
            <c:idx val="38"/>
            <c:marker>
              <c:symbol val="x"/>
              <c:size val="5"/>
            </c:marker>
            <c:bubble3D val="0"/>
          </c:dPt>
          <c:dPt>
            <c:idx val="39"/>
            <c:bubble3D val="0"/>
          </c:dPt>
          <c:dPt>
            <c:idx val="40"/>
            <c:bubble3D val="0"/>
          </c:dPt>
          <c:dPt>
            <c:idx val="41"/>
            <c:bubble3D val="0"/>
          </c:dPt>
          <c:dPt>
            <c:idx val="42"/>
            <c:bubble3D val="0"/>
          </c:dPt>
          <c:dPt>
            <c:idx val="43"/>
            <c:bubble3D val="0"/>
          </c:dPt>
          <c:dPt>
            <c:idx val="44"/>
            <c:bubble3D val="0"/>
          </c:dPt>
          <c:dPt>
            <c:idx val="45"/>
            <c:bubble3D val="0"/>
          </c:dPt>
          <c:dPt>
            <c:idx val="46"/>
            <c:bubble3D val="0"/>
          </c:dPt>
          <c:dPt>
            <c:idx val="47"/>
            <c:bubble3D val="0"/>
          </c:dPt>
          <c:dPt>
            <c:idx val="48"/>
            <c:bubble3D val="0"/>
          </c:dPt>
          <c:dPt>
            <c:idx val="49"/>
            <c:bubble3D val="0"/>
          </c:dPt>
          <c:dPt>
            <c:idx val="50"/>
            <c:bubble3D val="0"/>
          </c:dPt>
          <c:dPt>
            <c:idx val="51"/>
            <c:bubble3D val="0"/>
          </c:dPt>
          <c:dPt>
            <c:idx val="52"/>
            <c:bubble3D val="0"/>
          </c:dPt>
          <c:dPt>
            <c:idx val="53"/>
            <c:bubble3D val="0"/>
          </c:dPt>
          <c:dPt>
            <c:idx val="54"/>
            <c:bubble3D val="0"/>
          </c:dPt>
          <c:dPt>
            <c:idx val="55"/>
            <c:bubble3D val="0"/>
          </c:dPt>
          <c:dPt>
            <c:idx val="56"/>
            <c:bubble3D val="0"/>
          </c:dPt>
          <c:dPt>
            <c:idx val="57"/>
            <c:bubble3D val="0"/>
          </c:dPt>
          <c:dPt>
            <c:idx val="58"/>
            <c:bubble3D val="0"/>
          </c:dPt>
          <c:dPt>
            <c:idx val="59"/>
            <c:bubble3D val="0"/>
          </c:dPt>
          <c:dPt>
            <c:idx val="60"/>
            <c:bubble3D val="0"/>
          </c:dPt>
          <c:dPt>
            <c:idx val="61"/>
            <c:bubble3D val="0"/>
          </c:dPt>
          <c:dPt>
            <c:idx val="62"/>
            <c:bubble3D val="0"/>
          </c:dPt>
          <c:dPt>
            <c:idx val="63"/>
            <c:bubble3D val="0"/>
          </c:dPt>
          <c:dPt>
            <c:idx val="64"/>
            <c:bubble3D val="0"/>
          </c:dPt>
          <c:dPt>
            <c:idx val="65"/>
            <c:bubble3D val="0"/>
          </c:dPt>
          <c:dPt>
            <c:idx val="66"/>
            <c:bubble3D val="0"/>
          </c:dPt>
          <c:dPt>
            <c:idx val="67"/>
            <c:bubble3D val="0"/>
          </c:dPt>
          <c:dPt>
            <c:idx val="68"/>
            <c:bubble3D val="0"/>
          </c:dPt>
          <c:dPt>
            <c:idx val="69"/>
            <c:bubble3D val="0"/>
          </c:dPt>
          <c:dPt>
            <c:idx val="70"/>
            <c:bubble3D val="0"/>
          </c:dPt>
          <c:dPt>
            <c:idx val="71"/>
            <c:bubble3D val="0"/>
          </c:dPt>
          <c:dPt>
            <c:idx val="72"/>
            <c:bubble3D val="0"/>
          </c:dPt>
          <c:dPt>
            <c:idx val="73"/>
            <c:bubble3D val="0"/>
          </c:dPt>
          <c:dPt>
            <c:idx val="74"/>
            <c:bubble3D val="0"/>
          </c:dPt>
          <c:dPt>
            <c:idx val="75"/>
            <c:bubble3D val="0"/>
          </c:dPt>
          <c:dPt>
            <c:idx val="76"/>
            <c:bubble3D val="0"/>
          </c:dPt>
          <c:dPt>
            <c:idx val="77"/>
            <c:bubble3D val="0"/>
          </c:dPt>
          <c:cat>
            <c:strRef>
              <c:f>'Class 3'!$B$4:$B$72</c:f>
              <c:strCache>
                <c:ptCount val="6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  <c:pt idx="66">
                  <c:v>39-Other</c:v>
                </c:pt>
                <c:pt idx="67">
                  <c:v>39-Other</c:v>
                </c:pt>
                <c:pt idx="68">
                  <c:v>39-Other</c:v>
                </c:pt>
              </c:strCache>
            </c:strRef>
          </c:cat>
          <c:val>
            <c:numRef>
              <c:f>'Class 3'!$U$4:$U$72</c:f>
              <c:numCache>
                <c:formatCode>0.00</c:formatCode>
                <c:ptCount val="69"/>
                <c:pt idx="0">
                  <c:v>-0.65978407066778544</c:v>
                </c:pt>
                <c:pt idx="1">
                  <c:v>-0.58625704417379254</c:v>
                </c:pt>
                <c:pt idx="2">
                  <c:v>-0.70783389195024105</c:v>
                </c:pt>
                <c:pt idx="3">
                  <c:v>-0.76988101838808531</c:v>
                </c:pt>
                <c:pt idx="4">
                  <c:v>-1.3680017994642626</c:v>
                </c:pt>
                <c:pt idx="5">
                  <c:v>-1.0313119860764788</c:v>
                </c:pt>
                <c:pt idx="6">
                  <c:v>4.314814225800732</c:v>
                </c:pt>
                <c:pt idx="7">
                  <c:v>3.1317384181573851</c:v>
                </c:pt>
                <c:pt idx="8">
                  <c:v>3.7033333863560567</c:v>
                </c:pt>
                <c:pt idx="9">
                  <c:v>-3.3520086151665343</c:v>
                </c:pt>
                <c:pt idx="10">
                  <c:v>-2.624547883458443</c:v>
                </c:pt>
                <c:pt idx="11">
                  <c:v>-2.654062897654982</c:v>
                </c:pt>
                <c:pt idx="12">
                  <c:v>3.3887251549160813</c:v>
                </c:pt>
                <c:pt idx="13">
                  <c:v>7.6257743719803486</c:v>
                </c:pt>
                <c:pt idx="14">
                  <c:v>2.6019145692219277</c:v>
                </c:pt>
                <c:pt idx="15">
                  <c:v>-3.4888608659100475</c:v>
                </c:pt>
                <c:pt idx="16">
                  <c:v>-2.6027879710523707</c:v>
                </c:pt>
                <c:pt idx="17">
                  <c:v>-2.6288461844350839</c:v>
                </c:pt>
                <c:pt idx="18">
                  <c:v>0.78528677964254945</c:v>
                </c:pt>
                <c:pt idx="19">
                  <c:v>0.65942855584691906</c:v>
                </c:pt>
                <c:pt idx="20">
                  <c:v>0.44175191903033523</c:v>
                </c:pt>
                <c:pt idx="21">
                  <c:v>1.1004892325661133</c:v>
                </c:pt>
                <c:pt idx="22">
                  <c:v>1.7117458990131302</c:v>
                </c:pt>
                <c:pt idx="23">
                  <c:v>0.54564585515953823</c:v>
                </c:pt>
                <c:pt idx="24">
                  <c:v>-1.544256805112854</c:v>
                </c:pt>
                <c:pt idx="25">
                  <c:v>-0.9416384144845007</c:v>
                </c:pt>
                <c:pt idx="26">
                  <c:v>-2.5265344055406902</c:v>
                </c:pt>
                <c:pt idx="27">
                  <c:v>-0.59514746886212344</c:v>
                </c:pt>
                <c:pt idx="28">
                  <c:v>-1.2614684110314971</c:v>
                </c:pt>
                <c:pt idx="29">
                  <c:v>-0.39786321776139066</c:v>
                </c:pt>
                <c:pt idx="30">
                  <c:v>-0.68261246972099288</c:v>
                </c:pt>
                <c:pt idx="31">
                  <c:v>-0.52032446433845903</c:v>
                </c:pt>
                <c:pt idx="32">
                  <c:v>-0.5837190332394927</c:v>
                </c:pt>
                <c:pt idx="33">
                  <c:v>-0.66173997618462843</c:v>
                </c:pt>
                <c:pt idx="34">
                  <c:v>-0.58013102371651581</c:v>
                </c:pt>
                <c:pt idx="35">
                  <c:v>-0.38467393601189542</c:v>
                </c:pt>
                <c:pt idx="36">
                  <c:v>-0.94499317214599643</c:v>
                </c:pt>
                <c:pt idx="37">
                  <c:v>-1.1283901694175873</c:v>
                </c:pt>
                <c:pt idx="38">
                  <c:v>-0.96494298064205664</c:v>
                </c:pt>
                <c:pt idx="39">
                  <c:v>-0.21402670108059463</c:v>
                </c:pt>
                <c:pt idx="40">
                  <c:v>-0.46446733958379249</c:v>
                </c:pt>
                <c:pt idx="41">
                  <c:v>-0.23768621783510432</c:v>
                </c:pt>
                <c:pt idx="42">
                  <c:v>-3.8675213189699633</c:v>
                </c:pt>
                <c:pt idx="43">
                  <c:v>-4.8617817822367071</c:v>
                </c:pt>
                <c:pt idx="44">
                  <c:v>-3.1974405933170034</c:v>
                </c:pt>
                <c:pt idx="45">
                  <c:v>5.0873341605421434</c:v>
                </c:pt>
                <c:pt idx="46">
                  <c:v>4.9704924589314743</c:v>
                </c:pt>
                <c:pt idx="47">
                  <c:v>4.9128547731042929</c:v>
                </c:pt>
                <c:pt idx="48">
                  <c:v>-0.79264080282151583</c:v>
                </c:pt>
                <c:pt idx="49">
                  <c:v>-0.68857376602128062</c:v>
                </c:pt>
                <c:pt idx="50">
                  <c:v>-0.93324577289884225</c:v>
                </c:pt>
                <c:pt idx="51">
                  <c:v>-2.2424826382576422</c:v>
                </c:pt>
                <c:pt idx="52">
                  <c:v>-1.7215990692093892</c:v>
                </c:pt>
                <c:pt idx="53">
                  <c:v>-0.71967949606528436</c:v>
                </c:pt>
                <c:pt idx="54">
                  <c:v>-0.22495398668454222</c:v>
                </c:pt>
                <c:pt idx="55">
                  <c:v>-0.30249931250155593</c:v>
                </c:pt>
                <c:pt idx="56">
                  <c:v>-2.4041050906851598</c:v>
                </c:pt>
                <c:pt idx="57">
                  <c:v>-7.1570576540750108E-2</c:v>
                </c:pt>
                <c:pt idx="58">
                  <c:v>-0.4846372491326254</c:v>
                </c:pt>
                <c:pt idx="59">
                  <c:v>-0.32630727419809141</c:v>
                </c:pt>
                <c:pt idx="60">
                  <c:v>-0.41653126938642282</c:v>
                </c:pt>
                <c:pt idx="61">
                  <c:v>-11.384467175308904</c:v>
                </c:pt>
                <c:pt idx="62">
                  <c:v>-0.32103202822720434</c:v>
                </c:pt>
                <c:pt idx="66">
                  <c:v>-6.4509019356568418</c:v>
                </c:pt>
                <c:pt idx="67">
                  <c:v>-6.0250654355096698</c:v>
                </c:pt>
                <c:pt idx="68">
                  <c:v>-5.6254898619866989</c:v>
                </c:pt>
              </c:numCache>
            </c:numRef>
          </c:val>
          <c:smooth val="0"/>
        </c:ser>
        <c:ser>
          <c:idx val="1"/>
          <c:order val="1"/>
          <c:tx>
            <c:v>Median (-0.66%)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dPt>
            <c:idx val="75"/>
            <c:bubble3D val="0"/>
          </c:dPt>
          <c:cat>
            <c:strRef>
              <c:f>'Class 3'!$B$4:$B$72</c:f>
              <c:strCache>
                <c:ptCount val="6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  <c:pt idx="66">
                  <c:v>39-Other</c:v>
                </c:pt>
                <c:pt idx="67">
                  <c:v>39-Other</c:v>
                </c:pt>
                <c:pt idx="68">
                  <c:v>39-Other</c:v>
                </c:pt>
              </c:strCache>
            </c:strRef>
          </c:cat>
          <c:val>
            <c:numRef>
              <c:f>'Class 3'!$AH$4:$AH$72</c:f>
              <c:numCache>
                <c:formatCode>0.00</c:formatCode>
                <c:ptCount val="69"/>
                <c:pt idx="0">
                  <c:v>-0.66076202342620693</c:v>
                </c:pt>
                <c:pt idx="1">
                  <c:v>-0.66076202342620693</c:v>
                </c:pt>
                <c:pt idx="2">
                  <c:v>-0.66076202342620693</c:v>
                </c:pt>
                <c:pt idx="3">
                  <c:v>-0.66076202342620693</c:v>
                </c:pt>
                <c:pt idx="4">
                  <c:v>-0.66076202342620693</c:v>
                </c:pt>
                <c:pt idx="5">
                  <c:v>-0.66076202342620693</c:v>
                </c:pt>
                <c:pt idx="6">
                  <c:v>-0.66076202342620693</c:v>
                </c:pt>
                <c:pt idx="7">
                  <c:v>-0.66076202342620693</c:v>
                </c:pt>
                <c:pt idx="8">
                  <c:v>-0.66076202342620693</c:v>
                </c:pt>
                <c:pt idx="9">
                  <c:v>-0.66076202342620693</c:v>
                </c:pt>
                <c:pt idx="10">
                  <c:v>-0.66076202342620693</c:v>
                </c:pt>
                <c:pt idx="11">
                  <c:v>-0.66076202342620693</c:v>
                </c:pt>
                <c:pt idx="12">
                  <c:v>-0.66076202342620693</c:v>
                </c:pt>
                <c:pt idx="13">
                  <c:v>-0.66076202342620693</c:v>
                </c:pt>
                <c:pt idx="14">
                  <c:v>-0.66076202342620693</c:v>
                </c:pt>
                <c:pt idx="15">
                  <c:v>-0.66076202342620693</c:v>
                </c:pt>
                <c:pt idx="16">
                  <c:v>-0.66076202342620693</c:v>
                </c:pt>
                <c:pt idx="17">
                  <c:v>-0.66076202342620693</c:v>
                </c:pt>
                <c:pt idx="18">
                  <c:v>-0.66076202342620693</c:v>
                </c:pt>
                <c:pt idx="19">
                  <c:v>-0.66076202342620693</c:v>
                </c:pt>
                <c:pt idx="20">
                  <c:v>-0.66076202342620693</c:v>
                </c:pt>
                <c:pt idx="21">
                  <c:v>-0.66076202342620693</c:v>
                </c:pt>
                <c:pt idx="22">
                  <c:v>-0.66076202342620693</c:v>
                </c:pt>
                <c:pt idx="23">
                  <c:v>-0.66076202342620693</c:v>
                </c:pt>
                <c:pt idx="24">
                  <c:v>-0.66076202342620693</c:v>
                </c:pt>
                <c:pt idx="25">
                  <c:v>-0.66076202342620693</c:v>
                </c:pt>
                <c:pt idx="26">
                  <c:v>-0.66076202342620693</c:v>
                </c:pt>
                <c:pt idx="27">
                  <c:v>-0.66076202342620693</c:v>
                </c:pt>
                <c:pt idx="28">
                  <c:v>-0.66076202342620693</c:v>
                </c:pt>
                <c:pt idx="29">
                  <c:v>-0.66076202342620693</c:v>
                </c:pt>
                <c:pt idx="30">
                  <c:v>-0.66076202342620693</c:v>
                </c:pt>
                <c:pt idx="31">
                  <c:v>-0.66076202342620693</c:v>
                </c:pt>
                <c:pt idx="32">
                  <c:v>-0.66076202342620693</c:v>
                </c:pt>
                <c:pt idx="33">
                  <c:v>-0.66076202342620693</c:v>
                </c:pt>
                <c:pt idx="34">
                  <c:v>-0.66076202342620693</c:v>
                </c:pt>
                <c:pt idx="35">
                  <c:v>-0.66076202342620693</c:v>
                </c:pt>
                <c:pt idx="36">
                  <c:v>-0.66076202342620693</c:v>
                </c:pt>
                <c:pt idx="37">
                  <c:v>-0.66076202342620693</c:v>
                </c:pt>
                <c:pt idx="38">
                  <c:v>-0.66076202342620693</c:v>
                </c:pt>
                <c:pt idx="39">
                  <c:v>-0.66076202342620693</c:v>
                </c:pt>
                <c:pt idx="40">
                  <c:v>-0.66076202342620693</c:v>
                </c:pt>
                <c:pt idx="41">
                  <c:v>-0.66076202342620693</c:v>
                </c:pt>
                <c:pt idx="42">
                  <c:v>-0.66076202342620693</c:v>
                </c:pt>
                <c:pt idx="43">
                  <c:v>-0.66076202342620693</c:v>
                </c:pt>
                <c:pt idx="44">
                  <c:v>-0.66076202342620693</c:v>
                </c:pt>
                <c:pt idx="45">
                  <c:v>-0.66076202342620693</c:v>
                </c:pt>
                <c:pt idx="46">
                  <c:v>-0.66076202342620693</c:v>
                </c:pt>
                <c:pt idx="47">
                  <c:v>-0.66076202342620693</c:v>
                </c:pt>
                <c:pt idx="48">
                  <c:v>-0.66076202342620693</c:v>
                </c:pt>
                <c:pt idx="49">
                  <c:v>-0.66076202342620693</c:v>
                </c:pt>
                <c:pt idx="50">
                  <c:v>-0.66076202342620693</c:v>
                </c:pt>
                <c:pt idx="51">
                  <c:v>-0.66076202342620693</c:v>
                </c:pt>
                <c:pt idx="52">
                  <c:v>-0.66076202342620693</c:v>
                </c:pt>
                <c:pt idx="53">
                  <c:v>-0.66076202342620693</c:v>
                </c:pt>
                <c:pt idx="54">
                  <c:v>-0.66076202342620693</c:v>
                </c:pt>
                <c:pt idx="55">
                  <c:v>-0.66076202342620693</c:v>
                </c:pt>
                <c:pt idx="56">
                  <c:v>-0.66076202342620693</c:v>
                </c:pt>
                <c:pt idx="57">
                  <c:v>-0.66076202342620693</c:v>
                </c:pt>
                <c:pt idx="58">
                  <c:v>-0.66076202342620693</c:v>
                </c:pt>
                <c:pt idx="59">
                  <c:v>-0.66076202342620693</c:v>
                </c:pt>
                <c:pt idx="60">
                  <c:v>-0.66076202342620693</c:v>
                </c:pt>
                <c:pt idx="61">
                  <c:v>-0.66076202342620693</c:v>
                </c:pt>
                <c:pt idx="62">
                  <c:v>-0.66076202342620693</c:v>
                </c:pt>
                <c:pt idx="63">
                  <c:v>-0.66076202342620693</c:v>
                </c:pt>
                <c:pt idx="64">
                  <c:v>-0.66076202342620693</c:v>
                </c:pt>
                <c:pt idx="65">
                  <c:v>-0.66076202342620693</c:v>
                </c:pt>
                <c:pt idx="66">
                  <c:v>-0.66076202342620693</c:v>
                </c:pt>
                <c:pt idx="67">
                  <c:v>-0.66076202342620693</c:v>
                </c:pt>
                <c:pt idx="68">
                  <c:v>-0.66076202342620693</c:v>
                </c:pt>
              </c:numCache>
            </c:numRef>
          </c:val>
          <c:smooth val="0"/>
        </c:ser>
        <c:ser>
          <c:idx val="2"/>
          <c:order val="2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'Class 3'!$B$4:$B$72</c:f>
              <c:strCache>
                <c:ptCount val="6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  <c:pt idx="66">
                  <c:v>39-Other</c:v>
                </c:pt>
                <c:pt idx="67">
                  <c:v>39-Other</c:v>
                </c:pt>
                <c:pt idx="68">
                  <c:v>39-Other</c:v>
                </c:pt>
              </c:strCache>
            </c:strRef>
          </c:cat>
          <c:val>
            <c:numRef>
              <c:f>'Class 3'!$AI$4:$AI$72</c:f>
              <c:numCache>
                <c:formatCode>0.00</c:formatCode>
                <c:ptCount val="69"/>
                <c:pt idx="0">
                  <c:v>-5.6607620234262068</c:v>
                </c:pt>
                <c:pt idx="1">
                  <c:v>-5.6607620234262068</c:v>
                </c:pt>
                <c:pt idx="2">
                  <c:v>-5.6607620234262068</c:v>
                </c:pt>
                <c:pt idx="3">
                  <c:v>-5.6607620234262068</c:v>
                </c:pt>
                <c:pt idx="4">
                  <c:v>-5.6607620234262068</c:v>
                </c:pt>
                <c:pt idx="5">
                  <c:v>-5.6607620234262068</c:v>
                </c:pt>
                <c:pt idx="6">
                  <c:v>-5.6607620234262068</c:v>
                </c:pt>
                <c:pt idx="7">
                  <c:v>-5.6607620234262068</c:v>
                </c:pt>
                <c:pt idx="8">
                  <c:v>-5.6607620234262068</c:v>
                </c:pt>
                <c:pt idx="9">
                  <c:v>-5.6607620234262068</c:v>
                </c:pt>
                <c:pt idx="10">
                  <c:v>-5.6607620234262068</c:v>
                </c:pt>
                <c:pt idx="11">
                  <c:v>-5.6607620234262068</c:v>
                </c:pt>
                <c:pt idx="12">
                  <c:v>-5.6607620234262068</c:v>
                </c:pt>
                <c:pt idx="13">
                  <c:v>-5.6607620234262068</c:v>
                </c:pt>
                <c:pt idx="14">
                  <c:v>-5.6607620234262068</c:v>
                </c:pt>
                <c:pt idx="15">
                  <c:v>-5.6607620234262068</c:v>
                </c:pt>
                <c:pt idx="16">
                  <c:v>-5.6607620234262068</c:v>
                </c:pt>
                <c:pt idx="17">
                  <c:v>-5.6607620234262068</c:v>
                </c:pt>
                <c:pt idx="18">
                  <c:v>-5.6607620234262068</c:v>
                </c:pt>
                <c:pt idx="19">
                  <c:v>-5.6607620234262068</c:v>
                </c:pt>
                <c:pt idx="20">
                  <c:v>-5.6607620234262068</c:v>
                </c:pt>
                <c:pt idx="21">
                  <c:v>-5.6607620234262068</c:v>
                </c:pt>
                <c:pt idx="22">
                  <c:v>-5.6607620234262068</c:v>
                </c:pt>
                <c:pt idx="23">
                  <c:v>-5.6607620234262068</c:v>
                </c:pt>
                <c:pt idx="24">
                  <c:v>-5.6607620234262068</c:v>
                </c:pt>
                <c:pt idx="25">
                  <c:v>-5.6607620234262068</c:v>
                </c:pt>
                <c:pt idx="26">
                  <c:v>-5.6607620234262068</c:v>
                </c:pt>
                <c:pt idx="27">
                  <c:v>-5.6607620234262068</c:v>
                </c:pt>
                <c:pt idx="28">
                  <c:v>-5.6607620234262068</c:v>
                </c:pt>
                <c:pt idx="29">
                  <c:v>-5.6607620234262068</c:v>
                </c:pt>
                <c:pt idx="30">
                  <c:v>-5.6607620234262068</c:v>
                </c:pt>
                <c:pt idx="31">
                  <c:v>-5.6607620234262068</c:v>
                </c:pt>
                <c:pt idx="32">
                  <c:v>-5.6607620234262068</c:v>
                </c:pt>
                <c:pt idx="33">
                  <c:v>-5.6607620234262068</c:v>
                </c:pt>
                <c:pt idx="34">
                  <c:v>-5.6607620234262068</c:v>
                </c:pt>
                <c:pt idx="35">
                  <c:v>-5.6607620234262068</c:v>
                </c:pt>
                <c:pt idx="36">
                  <c:v>-5.6607620234262068</c:v>
                </c:pt>
                <c:pt idx="37">
                  <c:v>-5.6607620234262068</c:v>
                </c:pt>
                <c:pt idx="38">
                  <c:v>-5.6607620234262068</c:v>
                </c:pt>
                <c:pt idx="39">
                  <c:v>-5.6607620234262068</c:v>
                </c:pt>
                <c:pt idx="40">
                  <c:v>-5.6607620234262068</c:v>
                </c:pt>
                <c:pt idx="41">
                  <c:v>-5.6607620234262068</c:v>
                </c:pt>
                <c:pt idx="42">
                  <c:v>-5.6607620234262068</c:v>
                </c:pt>
                <c:pt idx="43">
                  <c:v>-5.6607620234262068</c:v>
                </c:pt>
                <c:pt idx="44">
                  <c:v>-5.6607620234262068</c:v>
                </c:pt>
                <c:pt idx="45">
                  <c:v>-5.6607620234262068</c:v>
                </c:pt>
                <c:pt idx="46">
                  <c:v>-5.6607620234262068</c:v>
                </c:pt>
                <c:pt idx="47">
                  <c:v>-5.6607620234262068</c:v>
                </c:pt>
                <c:pt idx="48">
                  <c:v>-5.6607620234262068</c:v>
                </c:pt>
                <c:pt idx="49">
                  <c:v>-5.6607620234262068</c:v>
                </c:pt>
                <c:pt idx="50">
                  <c:v>-5.6607620234262068</c:v>
                </c:pt>
                <c:pt idx="51">
                  <c:v>-5.6607620234262068</c:v>
                </c:pt>
                <c:pt idx="52">
                  <c:v>-5.6607620234262068</c:v>
                </c:pt>
                <c:pt idx="53">
                  <c:v>-5.6607620234262068</c:v>
                </c:pt>
                <c:pt idx="54">
                  <c:v>-5.6607620234262068</c:v>
                </c:pt>
                <c:pt idx="55">
                  <c:v>-5.6607620234262068</c:v>
                </c:pt>
                <c:pt idx="56">
                  <c:v>-5.6607620234262068</c:v>
                </c:pt>
                <c:pt idx="57">
                  <c:v>-5.6607620234262068</c:v>
                </c:pt>
                <c:pt idx="58">
                  <c:v>-5.6607620234262068</c:v>
                </c:pt>
                <c:pt idx="59">
                  <c:v>-5.6607620234262068</c:v>
                </c:pt>
                <c:pt idx="60">
                  <c:v>-5.6607620234262068</c:v>
                </c:pt>
                <c:pt idx="61">
                  <c:v>-5.6607620234262068</c:v>
                </c:pt>
                <c:pt idx="62">
                  <c:v>-5.6607620234262068</c:v>
                </c:pt>
                <c:pt idx="63">
                  <c:v>-5.6607620234262068</c:v>
                </c:pt>
                <c:pt idx="64">
                  <c:v>-5.6607620234262068</c:v>
                </c:pt>
                <c:pt idx="65">
                  <c:v>-5.6607620234262068</c:v>
                </c:pt>
                <c:pt idx="66">
                  <c:v>-5.6607620234262068</c:v>
                </c:pt>
                <c:pt idx="67">
                  <c:v>-5.6607620234262068</c:v>
                </c:pt>
                <c:pt idx="68">
                  <c:v>-5.6607620234262068</c:v>
                </c:pt>
              </c:numCache>
            </c:numRef>
          </c:val>
          <c:smooth val="0"/>
        </c:ser>
        <c:ser>
          <c:idx val="3"/>
          <c:order val="3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'Class 3'!$B$4:$B$72</c:f>
              <c:strCache>
                <c:ptCount val="6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  <c:pt idx="66">
                  <c:v>39-Other</c:v>
                </c:pt>
                <c:pt idx="67">
                  <c:v>39-Other</c:v>
                </c:pt>
                <c:pt idx="68">
                  <c:v>39-Other</c:v>
                </c:pt>
              </c:strCache>
            </c:strRef>
          </c:cat>
          <c:val>
            <c:numRef>
              <c:f>'Class 3'!$AJ$4:$AJ$72</c:f>
              <c:numCache>
                <c:formatCode>0.00</c:formatCode>
                <c:ptCount val="69"/>
                <c:pt idx="0">
                  <c:v>4.3392379765737932</c:v>
                </c:pt>
                <c:pt idx="1">
                  <c:v>4.3392379765737932</c:v>
                </c:pt>
                <c:pt idx="2">
                  <c:v>4.3392379765737932</c:v>
                </c:pt>
                <c:pt idx="3">
                  <c:v>4.3392379765737932</c:v>
                </c:pt>
                <c:pt idx="4">
                  <c:v>4.3392379765737932</c:v>
                </c:pt>
                <c:pt idx="5">
                  <c:v>4.3392379765737932</c:v>
                </c:pt>
                <c:pt idx="6">
                  <c:v>4.3392379765737932</c:v>
                </c:pt>
                <c:pt idx="7">
                  <c:v>4.3392379765737932</c:v>
                </c:pt>
                <c:pt idx="8">
                  <c:v>4.3392379765737932</c:v>
                </c:pt>
                <c:pt idx="9">
                  <c:v>4.3392379765737932</c:v>
                </c:pt>
                <c:pt idx="10">
                  <c:v>4.3392379765737932</c:v>
                </c:pt>
                <c:pt idx="11">
                  <c:v>4.3392379765737932</c:v>
                </c:pt>
                <c:pt idx="12">
                  <c:v>4.3392379765737932</c:v>
                </c:pt>
                <c:pt idx="13">
                  <c:v>4.3392379765737932</c:v>
                </c:pt>
                <c:pt idx="14">
                  <c:v>4.3392379765737932</c:v>
                </c:pt>
                <c:pt idx="15">
                  <c:v>4.3392379765737932</c:v>
                </c:pt>
                <c:pt idx="16">
                  <c:v>4.3392379765737932</c:v>
                </c:pt>
                <c:pt idx="17">
                  <c:v>4.3392379765737932</c:v>
                </c:pt>
                <c:pt idx="18">
                  <c:v>4.3392379765737932</c:v>
                </c:pt>
                <c:pt idx="19">
                  <c:v>4.3392379765737932</c:v>
                </c:pt>
                <c:pt idx="20">
                  <c:v>4.3392379765737932</c:v>
                </c:pt>
                <c:pt idx="21">
                  <c:v>4.3392379765737932</c:v>
                </c:pt>
                <c:pt idx="22">
                  <c:v>4.3392379765737932</c:v>
                </c:pt>
                <c:pt idx="23">
                  <c:v>4.3392379765737932</c:v>
                </c:pt>
                <c:pt idx="24">
                  <c:v>4.3392379765737932</c:v>
                </c:pt>
                <c:pt idx="25">
                  <c:v>4.3392379765737932</c:v>
                </c:pt>
                <c:pt idx="26">
                  <c:v>4.3392379765737932</c:v>
                </c:pt>
                <c:pt idx="27">
                  <c:v>4.3392379765737932</c:v>
                </c:pt>
                <c:pt idx="28">
                  <c:v>4.3392379765737932</c:v>
                </c:pt>
                <c:pt idx="29">
                  <c:v>4.3392379765737932</c:v>
                </c:pt>
                <c:pt idx="30">
                  <c:v>4.3392379765737932</c:v>
                </c:pt>
                <c:pt idx="31">
                  <c:v>4.3392379765737932</c:v>
                </c:pt>
                <c:pt idx="32">
                  <c:v>4.3392379765737932</c:v>
                </c:pt>
                <c:pt idx="33">
                  <c:v>4.3392379765737932</c:v>
                </c:pt>
                <c:pt idx="34">
                  <c:v>4.3392379765737932</c:v>
                </c:pt>
                <c:pt idx="35">
                  <c:v>4.3392379765737932</c:v>
                </c:pt>
                <c:pt idx="36">
                  <c:v>4.3392379765737932</c:v>
                </c:pt>
                <c:pt idx="37">
                  <c:v>4.3392379765737932</c:v>
                </c:pt>
                <c:pt idx="38">
                  <c:v>4.3392379765737932</c:v>
                </c:pt>
                <c:pt idx="39">
                  <c:v>4.3392379765737932</c:v>
                </c:pt>
                <c:pt idx="40">
                  <c:v>4.3392379765737932</c:v>
                </c:pt>
                <c:pt idx="41">
                  <c:v>4.3392379765737932</c:v>
                </c:pt>
                <c:pt idx="42">
                  <c:v>4.3392379765737932</c:v>
                </c:pt>
                <c:pt idx="43">
                  <c:v>4.3392379765737932</c:v>
                </c:pt>
                <c:pt idx="44">
                  <c:v>4.3392379765737932</c:v>
                </c:pt>
                <c:pt idx="45">
                  <c:v>4.3392379765737932</c:v>
                </c:pt>
                <c:pt idx="46">
                  <c:v>4.3392379765737932</c:v>
                </c:pt>
                <c:pt idx="47">
                  <c:v>4.3392379765737932</c:v>
                </c:pt>
                <c:pt idx="48">
                  <c:v>4.3392379765737932</c:v>
                </c:pt>
                <c:pt idx="49">
                  <c:v>4.3392379765737932</c:v>
                </c:pt>
                <c:pt idx="50">
                  <c:v>4.3392379765737932</c:v>
                </c:pt>
                <c:pt idx="51">
                  <c:v>4.3392379765737932</c:v>
                </c:pt>
                <c:pt idx="52">
                  <c:v>4.3392379765737932</c:v>
                </c:pt>
                <c:pt idx="53">
                  <c:v>4.3392379765737932</c:v>
                </c:pt>
                <c:pt idx="54">
                  <c:v>4.3392379765737932</c:v>
                </c:pt>
                <c:pt idx="55">
                  <c:v>4.3392379765737932</c:v>
                </c:pt>
                <c:pt idx="56">
                  <c:v>4.3392379765737932</c:v>
                </c:pt>
                <c:pt idx="57">
                  <c:v>4.3392379765737932</c:v>
                </c:pt>
                <c:pt idx="58">
                  <c:v>4.3392379765737932</c:v>
                </c:pt>
                <c:pt idx="59">
                  <c:v>4.3392379765737932</c:v>
                </c:pt>
                <c:pt idx="60">
                  <c:v>4.3392379765737932</c:v>
                </c:pt>
                <c:pt idx="61">
                  <c:v>4.3392379765737932</c:v>
                </c:pt>
                <c:pt idx="62">
                  <c:v>4.3392379765737932</c:v>
                </c:pt>
                <c:pt idx="63">
                  <c:v>4.3392379765737932</c:v>
                </c:pt>
                <c:pt idx="64">
                  <c:v>4.3392379765737932</c:v>
                </c:pt>
                <c:pt idx="65">
                  <c:v>4.3392379765737932</c:v>
                </c:pt>
                <c:pt idx="66">
                  <c:v>4.3392379765737932</c:v>
                </c:pt>
                <c:pt idx="67">
                  <c:v>4.3392379765737932</c:v>
                </c:pt>
                <c:pt idx="68">
                  <c:v>4.3392379765737932</c:v>
                </c:pt>
              </c:numCache>
            </c:numRef>
          </c:val>
          <c:smooth val="0"/>
        </c:ser>
        <c:ser>
          <c:idx val="4"/>
          <c:order val="4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'Class 3'!$B$4:$B$72</c:f>
              <c:strCache>
                <c:ptCount val="6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  <c:pt idx="66">
                  <c:v>39-Other</c:v>
                </c:pt>
                <c:pt idx="67">
                  <c:v>39-Other</c:v>
                </c:pt>
                <c:pt idx="68">
                  <c:v>39-Other</c:v>
                </c:pt>
              </c:strCache>
            </c:strRef>
          </c:cat>
          <c:val>
            <c:numRef>
              <c:f>'Class 3'!$AK$4:$AK$72</c:f>
              <c:numCache>
                <c:formatCode>0.00</c:formatCode>
                <c:ptCount val="69"/>
                <c:pt idx="0">
                  <c:v>-3.908734552789455</c:v>
                </c:pt>
                <c:pt idx="1">
                  <c:v>-3.908734552789455</c:v>
                </c:pt>
                <c:pt idx="2">
                  <c:v>-3.908734552789455</c:v>
                </c:pt>
                <c:pt idx="3">
                  <c:v>-3.908734552789455</c:v>
                </c:pt>
                <c:pt idx="4">
                  <c:v>-3.908734552789455</c:v>
                </c:pt>
                <c:pt idx="5">
                  <c:v>-3.908734552789455</c:v>
                </c:pt>
                <c:pt idx="6">
                  <c:v>-3.908734552789455</c:v>
                </c:pt>
                <c:pt idx="7">
                  <c:v>-3.908734552789455</c:v>
                </c:pt>
                <c:pt idx="8">
                  <c:v>-3.908734552789455</c:v>
                </c:pt>
                <c:pt idx="9">
                  <c:v>-3.908734552789455</c:v>
                </c:pt>
                <c:pt idx="10">
                  <c:v>-3.908734552789455</c:v>
                </c:pt>
                <c:pt idx="11">
                  <c:v>-3.908734552789455</c:v>
                </c:pt>
                <c:pt idx="12">
                  <c:v>-3.908734552789455</c:v>
                </c:pt>
                <c:pt idx="13">
                  <c:v>-3.908734552789455</c:v>
                </c:pt>
                <c:pt idx="14">
                  <c:v>-3.908734552789455</c:v>
                </c:pt>
                <c:pt idx="15">
                  <c:v>-3.908734552789455</c:v>
                </c:pt>
                <c:pt idx="16">
                  <c:v>-3.908734552789455</c:v>
                </c:pt>
                <c:pt idx="17">
                  <c:v>-3.908734552789455</c:v>
                </c:pt>
                <c:pt idx="18">
                  <c:v>-3.908734552789455</c:v>
                </c:pt>
                <c:pt idx="19">
                  <c:v>-3.908734552789455</c:v>
                </c:pt>
                <c:pt idx="20">
                  <c:v>-3.908734552789455</c:v>
                </c:pt>
                <c:pt idx="21">
                  <c:v>-3.908734552789455</c:v>
                </c:pt>
                <c:pt idx="22">
                  <c:v>-3.908734552789455</c:v>
                </c:pt>
                <c:pt idx="23">
                  <c:v>-3.908734552789455</c:v>
                </c:pt>
                <c:pt idx="24">
                  <c:v>-3.908734552789455</c:v>
                </c:pt>
                <c:pt idx="25">
                  <c:v>-3.908734552789455</c:v>
                </c:pt>
                <c:pt idx="26">
                  <c:v>-3.908734552789455</c:v>
                </c:pt>
                <c:pt idx="27">
                  <c:v>-3.908734552789455</c:v>
                </c:pt>
                <c:pt idx="28">
                  <c:v>-3.908734552789455</c:v>
                </c:pt>
                <c:pt idx="29">
                  <c:v>-3.908734552789455</c:v>
                </c:pt>
                <c:pt idx="30">
                  <c:v>-3.908734552789455</c:v>
                </c:pt>
                <c:pt idx="31">
                  <c:v>-3.908734552789455</c:v>
                </c:pt>
                <c:pt idx="32">
                  <c:v>-3.908734552789455</c:v>
                </c:pt>
                <c:pt idx="33">
                  <c:v>-3.908734552789455</c:v>
                </c:pt>
                <c:pt idx="34">
                  <c:v>-3.908734552789455</c:v>
                </c:pt>
                <c:pt idx="35">
                  <c:v>-3.908734552789455</c:v>
                </c:pt>
                <c:pt idx="36">
                  <c:v>-3.908734552789455</c:v>
                </c:pt>
                <c:pt idx="37">
                  <c:v>-3.908734552789455</c:v>
                </c:pt>
                <c:pt idx="38">
                  <c:v>-3.908734552789455</c:v>
                </c:pt>
                <c:pt idx="39">
                  <c:v>-3.908734552789455</c:v>
                </c:pt>
                <c:pt idx="40">
                  <c:v>-3.908734552789455</c:v>
                </c:pt>
                <c:pt idx="41">
                  <c:v>-3.908734552789455</c:v>
                </c:pt>
                <c:pt idx="42">
                  <c:v>-3.908734552789455</c:v>
                </c:pt>
                <c:pt idx="43">
                  <c:v>-3.908734552789455</c:v>
                </c:pt>
                <c:pt idx="44">
                  <c:v>-3.908734552789455</c:v>
                </c:pt>
                <c:pt idx="45">
                  <c:v>-3.908734552789455</c:v>
                </c:pt>
                <c:pt idx="46">
                  <c:v>-3.908734552789455</c:v>
                </c:pt>
                <c:pt idx="47">
                  <c:v>-3.908734552789455</c:v>
                </c:pt>
                <c:pt idx="48">
                  <c:v>-3.908734552789455</c:v>
                </c:pt>
                <c:pt idx="49">
                  <c:v>-3.908734552789455</c:v>
                </c:pt>
                <c:pt idx="50">
                  <c:v>-3.908734552789455</c:v>
                </c:pt>
                <c:pt idx="51">
                  <c:v>-3.908734552789455</c:v>
                </c:pt>
                <c:pt idx="52">
                  <c:v>-3.908734552789455</c:v>
                </c:pt>
                <c:pt idx="53">
                  <c:v>-3.908734552789455</c:v>
                </c:pt>
                <c:pt idx="54">
                  <c:v>-3.908734552789455</c:v>
                </c:pt>
                <c:pt idx="55">
                  <c:v>-3.908734552789455</c:v>
                </c:pt>
                <c:pt idx="56">
                  <c:v>-3.908734552789455</c:v>
                </c:pt>
                <c:pt idx="57">
                  <c:v>-3.908734552789455</c:v>
                </c:pt>
                <c:pt idx="58">
                  <c:v>-3.908734552789455</c:v>
                </c:pt>
                <c:pt idx="59">
                  <c:v>-3.908734552789455</c:v>
                </c:pt>
                <c:pt idx="60">
                  <c:v>-3.908734552789455</c:v>
                </c:pt>
                <c:pt idx="61">
                  <c:v>-3.908734552789455</c:v>
                </c:pt>
                <c:pt idx="62">
                  <c:v>-3.908734552789455</c:v>
                </c:pt>
                <c:pt idx="63">
                  <c:v>-3.908734552789455</c:v>
                </c:pt>
                <c:pt idx="64">
                  <c:v>-3.908734552789455</c:v>
                </c:pt>
                <c:pt idx="65">
                  <c:v>-3.908734552789455</c:v>
                </c:pt>
                <c:pt idx="66">
                  <c:v>-3.908734552789455</c:v>
                </c:pt>
                <c:pt idx="67">
                  <c:v>-3.908734552789455</c:v>
                </c:pt>
                <c:pt idx="68">
                  <c:v>-3.908734552789455</c:v>
                </c:pt>
              </c:numCache>
            </c:numRef>
          </c:val>
          <c:smooth val="0"/>
        </c:ser>
        <c:ser>
          <c:idx val="5"/>
          <c:order val="5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'Class 3'!$B$4:$B$72</c:f>
              <c:strCache>
                <c:ptCount val="6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  <c:pt idx="66">
                  <c:v>39-Other</c:v>
                </c:pt>
                <c:pt idx="67">
                  <c:v>39-Other</c:v>
                </c:pt>
                <c:pt idx="68">
                  <c:v>39-Other</c:v>
                </c:pt>
              </c:strCache>
            </c:strRef>
          </c:cat>
          <c:val>
            <c:numRef>
              <c:f>'Class 3'!$AL$4:$AL$72</c:f>
              <c:numCache>
                <c:formatCode>0.00</c:formatCode>
                <c:ptCount val="69"/>
                <c:pt idx="0">
                  <c:v>2.5872105059370414</c:v>
                </c:pt>
                <c:pt idx="1">
                  <c:v>2.5872105059370414</c:v>
                </c:pt>
                <c:pt idx="2">
                  <c:v>2.5872105059370414</c:v>
                </c:pt>
                <c:pt idx="3">
                  <c:v>2.5872105059370414</c:v>
                </c:pt>
                <c:pt idx="4">
                  <c:v>2.5872105059370414</c:v>
                </c:pt>
                <c:pt idx="5">
                  <c:v>2.5872105059370414</c:v>
                </c:pt>
                <c:pt idx="6">
                  <c:v>2.5872105059370414</c:v>
                </c:pt>
                <c:pt idx="7">
                  <c:v>2.5872105059370414</c:v>
                </c:pt>
                <c:pt idx="8">
                  <c:v>2.5872105059370414</c:v>
                </c:pt>
                <c:pt idx="9">
                  <c:v>2.5872105059370414</c:v>
                </c:pt>
                <c:pt idx="10">
                  <c:v>2.5872105059370414</c:v>
                </c:pt>
                <c:pt idx="11">
                  <c:v>2.5872105059370414</c:v>
                </c:pt>
                <c:pt idx="12">
                  <c:v>2.5872105059370414</c:v>
                </c:pt>
                <c:pt idx="13">
                  <c:v>2.5872105059370414</c:v>
                </c:pt>
                <c:pt idx="14">
                  <c:v>2.5872105059370414</c:v>
                </c:pt>
                <c:pt idx="15">
                  <c:v>2.5872105059370414</c:v>
                </c:pt>
                <c:pt idx="16">
                  <c:v>2.5872105059370414</c:v>
                </c:pt>
                <c:pt idx="17">
                  <c:v>2.5872105059370414</c:v>
                </c:pt>
                <c:pt idx="18">
                  <c:v>2.5872105059370414</c:v>
                </c:pt>
                <c:pt idx="19">
                  <c:v>2.5872105059370414</c:v>
                </c:pt>
                <c:pt idx="20">
                  <c:v>2.5872105059370414</c:v>
                </c:pt>
                <c:pt idx="21">
                  <c:v>2.5872105059370414</c:v>
                </c:pt>
                <c:pt idx="22">
                  <c:v>2.5872105059370414</c:v>
                </c:pt>
                <c:pt idx="23">
                  <c:v>2.5872105059370414</c:v>
                </c:pt>
                <c:pt idx="24">
                  <c:v>2.5872105059370414</c:v>
                </c:pt>
                <c:pt idx="25">
                  <c:v>2.5872105059370414</c:v>
                </c:pt>
                <c:pt idx="26">
                  <c:v>2.5872105059370414</c:v>
                </c:pt>
                <c:pt idx="27">
                  <c:v>2.5872105059370414</c:v>
                </c:pt>
                <c:pt idx="28">
                  <c:v>2.5872105059370414</c:v>
                </c:pt>
                <c:pt idx="29">
                  <c:v>2.5872105059370414</c:v>
                </c:pt>
                <c:pt idx="30">
                  <c:v>2.5872105059370414</c:v>
                </c:pt>
                <c:pt idx="31">
                  <c:v>2.5872105059370414</c:v>
                </c:pt>
                <c:pt idx="32">
                  <c:v>2.5872105059370414</c:v>
                </c:pt>
                <c:pt idx="33">
                  <c:v>2.5872105059370414</c:v>
                </c:pt>
                <c:pt idx="34">
                  <c:v>2.5872105059370414</c:v>
                </c:pt>
                <c:pt idx="35">
                  <c:v>2.5872105059370414</c:v>
                </c:pt>
                <c:pt idx="36">
                  <c:v>2.5872105059370414</c:v>
                </c:pt>
                <c:pt idx="37">
                  <c:v>2.5872105059370414</c:v>
                </c:pt>
                <c:pt idx="38">
                  <c:v>2.5872105059370414</c:v>
                </c:pt>
                <c:pt idx="39">
                  <c:v>2.5872105059370414</c:v>
                </c:pt>
                <c:pt idx="40">
                  <c:v>2.5872105059370414</c:v>
                </c:pt>
                <c:pt idx="41">
                  <c:v>2.5872105059370414</c:v>
                </c:pt>
                <c:pt idx="42">
                  <c:v>2.5872105059370414</c:v>
                </c:pt>
                <c:pt idx="43">
                  <c:v>2.5872105059370414</c:v>
                </c:pt>
                <c:pt idx="44">
                  <c:v>2.5872105059370414</c:v>
                </c:pt>
                <c:pt idx="45">
                  <c:v>2.5872105059370414</c:v>
                </c:pt>
                <c:pt idx="46">
                  <c:v>2.5872105059370414</c:v>
                </c:pt>
                <c:pt idx="47">
                  <c:v>2.5872105059370414</c:v>
                </c:pt>
                <c:pt idx="48">
                  <c:v>2.5872105059370414</c:v>
                </c:pt>
                <c:pt idx="49">
                  <c:v>2.5872105059370414</c:v>
                </c:pt>
                <c:pt idx="50">
                  <c:v>2.5872105059370414</c:v>
                </c:pt>
                <c:pt idx="51">
                  <c:v>2.5872105059370414</c:v>
                </c:pt>
                <c:pt idx="52">
                  <c:v>2.5872105059370414</c:v>
                </c:pt>
                <c:pt idx="53">
                  <c:v>2.5872105059370414</c:v>
                </c:pt>
                <c:pt idx="54">
                  <c:v>2.5872105059370414</c:v>
                </c:pt>
                <c:pt idx="55">
                  <c:v>2.5872105059370414</c:v>
                </c:pt>
                <c:pt idx="56">
                  <c:v>2.5872105059370414</c:v>
                </c:pt>
                <c:pt idx="57">
                  <c:v>2.5872105059370414</c:v>
                </c:pt>
                <c:pt idx="58">
                  <c:v>2.5872105059370414</c:v>
                </c:pt>
                <c:pt idx="59">
                  <c:v>2.5872105059370414</c:v>
                </c:pt>
                <c:pt idx="60">
                  <c:v>2.5872105059370414</c:v>
                </c:pt>
                <c:pt idx="61">
                  <c:v>2.5872105059370414</c:v>
                </c:pt>
                <c:pt idx="62">
                  <c:v>2.5872105059370414</c:v>
                </c:pt>
                <c:pt idx="63">
                  <c:v>2.5872105059370414</c:v>
                </c:pt>
                <c:pt idx="64">
                  <c:v>2.5872105059370414</c:v>
                </c:pt>
                <c:pt idx="65">
                  <c:v>2.5872105059370414</c:v>
                </c:pt>
                <c:pt idx="66">
                  <c:v>2.5872105059370414</c:v>
                </c:pt>
                <c:pt idx="67">
                  <c:v>2.5872105059370414</c:v>
                </c:pt>
                <c:pt idx="68">
                  <c:v>2.5872105059370414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0818896"/>
        <c:axId val="250167664"/>
      </c:lineChart>
      <c:catAx>
        <c:axId val="250818896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Lab ID#</a:t>
                </a:r>
              </a:p>
            </c:rich>
          </c:tx>
          <c:layout>
            <c:manualLayout>
              <c:xMode val="edge"/>
              <c:yMode val="edge"/>
              <c:x val="0.4783574317445195"/>
              <c:y val="0.890701481359332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0167664"/>
        <c:crossesAt val="-15"/>
        <c:auto val="1"/>
        <c:lblAlgn val="ctr"/>
        <c:lblOffset val="100"/>
        <c:tickLblSkip val="3"/>
        <c:tickMarkSkip val="3"/>
        <c:noMultiLvlLbl val="0"/>
      </c:catAx>
      <c:valAx>
        <c:axId val="250167664"/>
        <c:scaling>
          <c:orientation val="minMax"/>
          <c:max val="10"/>
          <c:min val="-15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Sediment Mass Percent Difference  </a:t>
                </a:r>
              </a:p>
            </c:rich>
          </c:tx>
          <c:layout>
            <c:manualLayout>
              <c:xMode val="edge"/>
              <c:yMode val="edge"/>
              <c:x val="1.3318575391599183E-2"/>
              <c:y val="0.2903751150870538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0818896"/>
        <c:crosses val="autoZero"/>
        <c:crossBetween val="between"/>
        <c:majorUnit val="5"/>
        <c:minorUnit val="5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0765124555160142"/>
          <c:y val="0.95418848167539272"/>
          <c:w val="0.80249110320284711"/>
          <c:h val="3.79581151832460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USGS Sediment Laboratory Quality Assurance Project - Study 2, 2015
Suspended Sediment Concentration Percent Difference Results
Class 3 Target SSC = 9778 mg/L</a:t>
            </a:r>
          </a:p>
        </c:rich>
      </c:tx>
      <c:layout>
        <c:manualLayout>
          <c:xMode val="edge"/>
          <c:yMode val="edge"/>
          <c:x val="0.20421745546931191"/>
          <c:y val="1.95757925547264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142064372918979E-2"/>
          <c:y val="0.18270799347471453"/>
          <c:w val="0.87014428412874589"/>
          <c:h val="0.5807504078303426"/>
        </c:manualLayout>
      </c:layout>
      <c:lineChart>
        <c:grouping val="standard"/>
        <c:varyColors val="0"/>
        <c:ser>
          <c:idx val="0"/>
          <c:order val="0"/>
          <c:tx>
            <c:v>Results</c:v>
          </c:tx>
          <c:spPr>
            <a:ln w="28575">
              <a:noFill/>
            </a:ln>
          </c:spPr>
          <c:marker>
            <c:symbol val="diamond"/>
            <c:size val="5"/>
            <c:spPr>
              <a:noFill/>
              <a:ln w="12700">
                <a:solidFill>
                  <a:srgbClr val="800080"/>
                </a:solidFill>
                <a:prstDash val="solid"/>
              </a:ln>
            </c:spPr>
          </c:marke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marker>
              <c:symbol val="x"/>
              <c:size val="5"/>
            </c:marker>
            <c:bubble3D val="0"/>
          </c:dPt>
          <c:dPt>
            <c:idx val="4"/>
            <c:marker>
              <c:symbol val="x"/>
              <c:size val="5"/>
            </c:marker>
            <c:bubble3D val="0"/>
          </c:dPt>
          <c:dPt>
            <c:idx val="5"/>
            <c:marker>
              <c:symbol val="x"/>
              <c:size val="5"/>
            </c:marker>
            <c:bubble3D val="0"/>
          </c:dPt>
          <c:dPt>
            <c:idx val="6"/>
            <c:marker>
              <c:symbol val="x"/>
              <c:size val="5"/>
            </c:marker>
            <c:bubble3D val="0"/>
          </c:dPt>
          <c:dPt>
            <c:idx val="7"/>
            <c:marker>
              <c:symbol val="x"/>
              <c:size val="5"/>
            </c:marker>
            <c:bubble3D val="0"/>
          </c:dPt>
          <c:dPt>
            <c:idx val="8"/>
            <c:marker>
              <c:symbol val="x"/>
              <c:size val="5"/>
            </c:marker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marker>
              <c:symbol val="x"/>
              <c:size val="5"/>
            </c:marker>
            <c:bubble3D val="0"/>
          </c:dPt>
          <c:dPt>
            <c:idx val="13"/>
            <c:marker>
              <c:symbol val="x"/>
              <c:size val="5"/>
            </c:marker>
            <c:bubble3D val="0"/>
          </c:dPt>
          <c:dPt>
            <c:idx val="14"/>
            <c:marker>
              <c:symbol val="x"/>
              <c:size val="5"/>
            </c:marker>
            <c:bubble3D val="0"/>
          </c:dPt>
          <c:dPt>
            <c:idx val="15"/>
            <c:marker>
              <c:symbol val="x"/>
              <c:size val="5"/>
            </c:marker>
            <c:bubble3D val="0"/>
          </c:dPt>
          <c:dPt>
            <c:idx val="16"/>
            <c:marker>
              <c:symbol val="x"/>
              <c:size val="5"/>
            </c:marker>
            <c:bubble3D val="0"/>
          </c:dPt>
          <c:dPt>
            <c:idx val="17"/>
            <c:marker>
              <c:symbol val="x"/>
              <c:size val="5"/>
            </c:marker>
            <c:bubble3D val="0"/>
          </c:dPt>
          <c:dPt>
            <c:idx val="18"/>
            <c:bubble3D val="0"/>
          </c:dPt>
          <c:dPt>
            <c:idx val="19"/>
            <c:bubble3D val="0"/>
          </c:dPt>
          <c:dPt>
            <c:idx val="20"/>
            <c:bubble3D val="0"/>
          </c:dPt>
          <c:dPt>
            <c:idx val="21"/>
            <c:marker>
              <c:symbol val="x"/>
              <c:size val="5"/>
            </c:marker>
            <c:bubble3D val="0"/>
          </c:dPt>
          <c:dPt>
            <c:idx val="22"/>
            <c:marker>
              <c:symbol val="x"/>
              <c:size val="5"/>
            </c:marker>
            <c:bubble3D val="0"/>
          </c:dPt>
          <c:dPt>
            <c:idx val="23"/>
            <c:marker>
              <c:symbol val="x"/>
              <c:size val="5"/>
            </c:marker>
            <c:bubble3D val="0"/>
          </c:dPt>
          <c:dPt>
            <c:idx val="24"/>
            <c:marker>
              <c:symbol val="x"/>
              <c:size val="5"/>
            </c:marker>
            <c:bubble3D val="0"/>
          </c:dPt>
          <c:dPt>
            <c:idx val="25"/>
            <c:marker>
              <c:symbol val="x"/>
              <c:size val="5"/>
            </c:marker>
            <c:bubble3D val="0"/>
          </c:dPt>
          <c:dPt>
            <c:idx val="26"/>
            <c:marker>
              <c:symbol val="x"/>
              <c:size val="5"/>
            </c:marker>
            <c:bubble3D val="0"/>
          </c:dPt>
          <c:dPt>
            <c:idx val="27"/>
            <c:marker>
              <c:symbol val="x"/>
              <c:size val="5"/>
            </c:marker>
            <c:bubble3D val="0"/>
          </c:dPt>
          <c:dPt>
            <c:idx val="28"/>
            <c:marker>
              <c:symbol val="x"/>
              <c:size val="5"/>
            </c:marker>
            <c:bubble3D val="0"/>
          </c:dPt>
          <c:dPt>
            <c:idx val="29"/>
            <c:marker>
              <c:symbol val="x"/>
              <c:size val="5"/>
            </c:marker>
            <c:bubble3D val="0"/>
          </c:dPt>
          <c:dPt>
            <c:idx val="30"/>
            <c:marker>
              <c:symbol val="x"/>
              <c:size val="5"/>
            </c:marker>
            <c:bubble3D val="0"/>
          </c:dPt>
          <c:dPt>
            <c:idx val="31"/>
            <c:marker>
              <c:symbol val="x"/>
              <c:size val="5"/>
            </c:marker>
            <c:bubble3D val="0"/>
          </c:dPt>
          <c:dPt>
            <c:idx val="32"/>
            <c:marker>
              <c:symbol val="x"/>
              <c:size val="5"/>
            </c:marker>
            <c:bubble3D val="0"/>
          </c:dPt>
          <c:dPt>
            <c:idx val="33"/>
            <c:bubble3D val="0"/>
          </c:dPt>
          <c:dPt>
            <c:idx val="34"/>
            <c:bubble3D val="0"/>
          </c:dPt>
          <c:dPt>
            <c:idx val="35"/>
            <c:bubble3D val="0"/>
          </c:dPt>
          <c:dPt>
            <c:idx val="36"/>
            <c:marker>
              <c:symbol val="x"/>
              <c:size val="5"/>
            </c:marker>
            <c:bubble3D val="0"/>
          </c:dPt>
          <c:dPt>
            <c:idx val="37"/>
            <c:marker>
              <c:symbol val="x"/>
              <c:size val="5"/>
            </c:marker>
            <c:bubble3D val="0"/>
          </c:dPt>
          <c:dPt>
            <c:idx val="38"/>
            <c:marker>
              <c:symbol val="x"/>
              <c:size val="5"/>
            </c:marker>
            <c:bubble3D val="0"/>
          </c:dPt>
          <c:dPt>
            <c:idx val="39"/>
            <c:bubble3D val="0"/>
          </c:dPt>
          <c:dPt>
            <c:idx val="40"/>
            <c:bubble3D val="0"/>
          </c:dPt>
          <c:dPt>
            <c:idx val="41"/>
            <c:bubble3D val="0"/>
          </c:dPt>
          <c:dPt>
            <c:idx val="42"/>
            <c:bubble3D val="0"/>
          </c:dPt>
          <c:dPt>
            <c:idx val="43"/>
            <c:bubble3D val="0"/>
          </c:dPt>
          <c:dPt>
            <c:idx val="44"/>
            <c:bubble3D val="0"/>
          </c:dPt>
          <c:dPt>
            <c:idx val="45"/>
            <c:bubble3D val="0"/>
          </c:dPt>
          <c:dPt>
            <c:idx val="46"/>
            <c:bubble3D val="0"/>
          </c:dPt>
          <c:dPt>
            <c:idx val="47"/>
            <c:bubble3D val="0"/>
          </c:dPt>
          <c:dPt>
            <c:idx val="48"/>
            <c:bubble3D val="0"/>
          </c:dPt>
          <c:dPt>
            <c:idx val="49"/>
            <c:bubble3D val="0"/>
          </c:dPt>
          <c:dPt>
            <c:idx val="50"/>
            <c:bubble3D val="0"/>
          </c:dPt>
          <c:dPt>
            <c:idx val="51"/>
            <c:bubble3D val="0"/>
          </c:dPt>
          <c:dPt>
            <c:idx val="52"/>
            <c:bubble3D val="0"/>
          </c:dPt>
          <c:dPt>
            <c:idx val="53"/>
            <c:bubble3D val="0"/>
          </c:dPt>
          <c:dPt>
            <c:idx val="54"/>
            <c:bubble3D val="0"/>
          </c:dPt>
          <c:dPt>
            <c:idx val="55"/>
            <c:bubble3D val="0"/>
          </c:dPt>
          <c:dPt>
            <c:idx val="56"/>
            <c:bubble3D val="0"/>
          </c:dPt>
          <c:dPt>
            <c:idx val="57"/>
            <c:bubble3D val="0"/>
          </c:dPt>
          <c:dPt>
            <c:idx val="58"/>
            <c:bubble3D val="0"/>
          </c:dPt>
          <c:dPt>
            <c:idx val="59"/>
            <c:bubble3D val="0"/>
          </c:dPt>
          <c:dPt>
            <c:idx val="60"/>
            <c:bubble3D val="0"/>
          </c:dPt>
          <c:dPt>
            <c:idx val="61"/>
            <c:bubble3D val="0"/>
          </c:dPt>
          <c:dPt>
            <c:idx val="62"/>
            <c:bubble3D val="0"/>
          </c:dPt>
          <c:dPt>
            <c:idx val="63"/>
            <c:bubble3D val="0"/>
          </c:dPt>
          <c:dPt>
            <c:idx val="64"/>
            <c:bubble3D val="0"/>
          </c:dPt>
          <c:dPt>
            <c:idx val="65"/>
            <c:bubble3D val="0"/>
          </c:dPt>
          <c:dPt>
            <c:idx val="66"/>
            <c:bubble3D val="0"/>
          </c:dPt>
          <c:dPt>
            <c:idx val="67"/>
            <c:bubble3D val="0"/>
          </c:dPt>
          <c:dPt>
            <c:idx val="68"/>
            <c:bubble3D val="0"/>
          </c:dPt>
          <c:dPt>
            <c:idx val="69"/>
            <c:bubble3D val="0"/>
          </c:dPt>
          <c:dPt>
            <c:idx val="70"/>
            <c:bubble3D val="0"/>
          </c:dPt>
          <c:dPt>
            <c:idx val="71"/>
            <c:bubble3D val="0"/>
          </c:dPt>
          <c:dPt>
            <c:idx val="72"/>
            <c:bubble3D val="0"/>
          </c:dPt>
          <c:dPt>
            <c:idx val="73"/>
            <c:bubble3D val="0"/>
          </c:dPt>
          <c:dPt>
            <c:idx val="74"/>
            <c:bubble3D val="0"/>
          </c:dPt>
          <c:dPt>
            <c:idx val="75"/>
            <c:bubble3D val="0"/>
          </c:dPt>
          <c:dPt>
            <c:idx val="76"/>
            <c:bubble3D val="0"/>
          </c:dPt>
          <c:dPt>
            <c:idx val="77"/>
            <c:bubble3D val="0"/>
          </c:dPt>
          <c:cat>
            <c:strRef>
              <c:f>'Class 3'!$B$4:$B$72</c:f>
              <c:strCache>
                <c:ptCount val="6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  <c:pt idx="66">
                  <c:v>39-Other</c:v>
                </c:pt>
                <c:pt idx="67">
                  <c:v>39-Other</c:v>
                </c:pt>
                <c:pt idx="68">
                  <c:v>39-Other</c:v>
                </c:pt>
              </c:strCache>
            </c:strRef>
          </c:cat>
          <c:val>
            <c:numRef>
              <c:f>'Class 3'!$V$4:$V$72</c:f>
              <c:numCache>
                <c:formatCode>0.00</c:formatCode>
                <c:ptCount val="69"/>
                <c:pt idx="0">
                  <c:v>-1.2213875205925984</c:v>
                </c:pt>
                <c:pt idx="1">
                  <c:v>-1.1642352935620623</c:v>
                </c:pt>
                <c:pt idx="2">
                  <c:v>-1.2251725356556855</c:v>
                </c:pt>
                <c:pt idx="3">
                  <c:v>-0.73225306237053334</c:v>
                </c:pt>
                <c:pt idx="4">
                  <c:v>-1.3307564128357352</c:v>
                </c:pt>
                <c:pt idx="5">
                  <c:v>-0.99047221941576424</c:v>
                </c:pt>
                <c:pt idx="6">
                  <c:v>4.3879740793951498</c:v>
                </c:pt>
                <c:pt idx="7">
                  <c:v>3.1706637648103184</c:v>
                </c:pt>
                <c:pt idx="8">
                  <c:v>3.7749352466159043</c:v>
                </c:pt>
                <c:pt idx="9">
                  <c:v>-3.0099942560277628</c:v>
                </c:pt>
                <c:pt idx="10">
                  <c:v>-2.1810108251129035</c:v>
                </c:pt>
                <c:pt idx="11">
                  <c:v>-2.317467585547254</c:v>
                </c:pt>
                <c:pt idx="12">
                  <c:v>3.4745529779584317</c:v>
                </c:pt>
                <c:pt idx="13">
                  <c:v>7.7509797542440113</c:v>
                </c:pt>
                <c:pt idx="14">
                  <c:v>3.8506610528538898</c:v>
                </c:pt>
                <c:pt idx="15">
                  <c:v>-3.462993001253984</c:v>
                </c:pt>
                <c:pt idx="16">
                  <c:v>-2.6211495216166232</c:v>
                </c:pt>
                <c:pt idx="17">
                  <c:v>-2.599755323036995</c:v>
                </c:pt>
                <c:pt idx="18">
                  <c:v>0.81706014263189775</c:v>
                </c:pt>
                <c:pt idx="19">
                  <c:v>0.69037985158797954</c:v>
                </c:pt>
                <c:pt idx="20">
                  <c:v>0.47809507412508212</c:v>
                </c:pt>
                <c:pt idx="21">
                  <c:v>1.1556971473536739</c:v>
                </c:pt>
                <c:pt idx="22">
                  <c:v>1.7709112586897506</c:v>
                </c:pt>
                <c:pt idx="23">
                  <c:v>0.59320374539180765</c:v>
                </c:pt>
                <c:pt idx="24">
                  <c:v>-0.72868271874665991</c:v>
                </c:pt>
                <c:pt idx="25">
                  <c:v>-0.90294226258451327</c:v>
                </c:pt>
                <c:pt idx="26">
                  <c:v>-1.395717291919303</c:v>
                </c:pt>
                <c:pt idx="27">
                  <c:v>-0.57637557537470707</c:v>
                </c:pt>
                <c:pt idx="28">
                  <c:v>-1.2454896183203972</c:v>
                </c:pt>
                <c:pt idx="29">
                  <c:v>-0.3582405709082333</c:v>
                </c:pt>
                <c:pt idx="30">
                  <c:v>-0.66304071619368177</c:v>
                </c:pt>
                <c:pt idx="31">
                  <c:v>-0.5241969267801837</c:v>
                </c:pt>
                <c:pt idx="32">
                  <c:v>-0.56190410991784112</c:v>
                </c:pt>
                <c:pt idx="33">
                  <c:v>-0.25391992859403695</c:v>
                </c:pt>
                <c:pt idx="34">
                  <c:v>-0.19370000670530654</c:v>
                </c:pt>
                <c:pt idx="35">
                  <c:v>-1.7672897307706169E-2</c:v>
                </c:pt>
                <c:pt idx="36">
                  <c:v>-0.92865230957018263</c:v>
                </c:pt>
                <c:pt idx="37">
                  <c:v>-1.1351696393240458</c:v>
                </c:pt>
                <c:pt idx="38">
                  <c:v>-0.90439521361890174</c:v>
                </c:pt>
                <c:pt idx="39">
                  <c:v>-0.32919094461733389</c:v>
                </c:pt>
                <c:pt idx="40">
                  <c:v>-0.59584488578507155</c:v>
                </c:pt>
                <c:pt idx="41">
                  <c:v>-0.33869176835397469</c:v>
                </c:pt>
                <c:pt idx="42">
                  <c:v>-4.4727808157155291</c:v>
                </c:pt>
                <c:pt idx="43">
                  <c:v>-5.4396434482712923</c:v>
                </c:pt>
                <c:pt idx="44">
                  <c:v>-3.8076000524627314</c:v>
                </c:pt>
                <c:pt idx="45">
                  <c:v>-1.0766447412704385</c:v>
                </c:pt>
                <c:pt idx="46">
                  <c:v>-1.1199054829440105</c:v>
                </c:pt>
                <c:pt idx="47">
                  <c:v>-1.3222920763859751</c:v>
                </c:pt>
                <c:pt idx="48">
                  <c:v>-1.4034348054876395</c:v>
                </c:pt>
                <c:pt idx="49">
                  <c:v>-1.0845182142398218</c:v>
                </c:pt>
                <c:pt idx="50">
                  <c:v>-1.4982241171059685</c:v>
                </c:pt>
                <c:pt idx="51">
                  <c:v>-2.1451392538511449</c:v>
                </c:pt>
                <c:pt idx="52">
                  <c:v>-1.662417685909787</c:v>
                </c:pt>
                <c:pt idx="53">
                  <c:v>-0.59648742536147592</c:v>
                </c:pt>
                <c:pt idx="54">
                  <c:v>0.22640324174002641</c:v>
                </c:pt>
                <c:pt idx="55">
                  <c:v>0.10451980036442911</c:v>
                </c:pt>
                <c:pt idx="56">
                  <c:v>-1.9623330382369026</c:v>
                </c:pt>
                <c:pt idx="57">
                  <c:v>-0.16067332559315797</c:v>
                </c:pt>
                <c:pt idx="58">
                  <c:v>-0.55146772678444389</c:v>
                </c:pt>
                <c:pt idx="59">
                  <c:v>-0.39040930297636273</c:v>
                </c:pt>
                <c:pt idx="60">
                  <c:v>-2.3030860239269986</c:v>
                </c:pt>
                <c:pt idx="61">
                  <c:v>14.00362969186272</c:v>
                </c:pt>
                <c:pt idx="62">
                  <c:v>0.31740777286135563</c:v>
                </c:pt>
                <c:pt idx="66">
                  <c:v>-75.466658853878698</c:v>
                </c:pt>
                <c:pt idx="67">
                  <c:v>-75.540746443747835</c:v>
                </c:pt>
                <c:pt idx="68">
                  <c:v>-75.381405110472443</c:v>
                </c:pt>
              </c:numCache>
            </c:numRef>
          </c:val>
          <c:smooth val="0"/>
        </c:ser>
        <c:ser>
          <c:idx val="1"/>
          <c:order val="1"/>
          <c:tx>
            <c:v>Median (-0.82%)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dPt>
            <c:idx val="75"/>
            <c:bubble3D val="0"/>
          </c:dPt>
          <c:cat>
            <c:strRef>
              <c:f>'Class 3'!$B$4:$B$72</c:f>
              <c:strCache>
                <c:ptCount val="6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  <c:pt idx="66">
                  <c:v>39-Other</c:v>
                </c:pt>
                <c:pt idx="67">
                  <c:v>39-Other</c:v>
                </c:pt>
                <c:pt idx="68">
                  <c:v>39-Other</c:v>
                </c:pt>
              </c:strCache>
            </c:strRef>
          </c:cat>
          <c:val>
            <c:numRef>
              <c:f>'Class 3'!$AM$4:$AM$72</c:f>
              <c:numCache>
                <c:formatCode>0.00</c:formatCode>
                <c:ptCount val="69"/>
                <c:pt idx="0">
                  <c:v>-0.8175976624775233</c:v>
                </c:pt>
                <c:pt idx="1">
                  <c:v>-0.8175976624775233</c:v>
                </c:pt>
                <c:pt idx="2">
                  <c:v>-0.8175976624775233</c:v>
                </c:pt>
                <c:pt idx="3">
                  <c:v>-0.8175976624775233</c:v>
                </c:pt>
                <c:pt idx="4">
                  <c:v>-0.8175976624775233</c:v>
                </c:pt>
                <c:pt idx="5">
                  <c:v>-0.8175976624775233</c:v>
                </c:pt>
                <c:pt idx="6">
                  <c:v>-0.8175976624775233</c:v>
                </c:pt>
                <c:pt idx="7">
                  <c:v>-0.8175976624775233</c:v>
                </c:pt>
                <c:pt idx="8">
                  <c:v>-0.8175976624775233</c:v>
                </c:pt>
                <c:pt idx="9">
                  <c:v>-0.8175976624775233</c:v>
                </c:pt>
                <c:pt idx="10">
                  <c:v>-0.8175976624775233</c:v>
                </c:pt>
                <c:pt idx="11">
                  <c:v>-0.8175976624775233</c:v>
                </c:pt>
                <c:pt idx="12">
                  <c:v>-0.8175976624775233</c:v>
                </c:pt>
                <c:pt idx="13">
                  <c:v>-0.8175976624775233</c:v>
                </c:pt>
                <c:pt idx="14">
                  <c:v>-0.8175976624775233</c:v>
                </c:pt>
                <c:pt idx="15">
                  <c:v>-0.8175976624775233</c:v>
                </c:pt>
                <c:pt idx="16">
                  <c:v>-0.8175976624775233</c:v>
                </c:pt>
                <c:pt idx="17">
                  <c:v>-0.8175976624775233</c:v>
                </c:pt>
                <c:pt idx="18">
                  <c:v>-0.8175976624775233</c:v>
                </c:pt>
                <c:pt idx="19">
                  <c:v>-0.8175976624775233</c:v>
                </c:pt>
                <c:pt idx="20">
                  <c:v>-0.8175976624775233</c:v>
                </c:pt>
                <c:pt idx="21">
                  <c:v>-0.8175976624775233</c:v>
                </c:pt>
                <c:pt idx="22">
                  <c:v>-0.8175976624775233</c:v>
                </c:pt>
                <c:pt idx="23">
                  <c:v>-0.8175976624775233</c:v>
                </c:pt>
                <c:pt idx="24">
                  <c:v>-0.8175976624775233</c:v>
                </c:pt>
                <c:pt idx="25">
                  <c:v>-0.8175976624775233</c:v>
                </c:pt>
                <c:pt idx="26">
                  <c:v>-0.8175976624775233</c:v>
                </c:pt>
                <c:pt idx="27">
                  <c:v>-0.8175976624775233</c:v>
                </c:pt>
                <c:pt idx="28">
                  <c:v>-0.8175976624775233</c:v>
                </c:pt>
                <c:pt idx="29">
                  <c:v>-0.8175976624775233</c:v>
                </c:pt>
                <c:pt idx="30">
                  <c:v>-0.8175976624775233</c:v>
                </c:pt>
                <c:pt idx="31">
                  <c:v>-0.8175976624775233</c:v>
                </c:pt>
                <c:pt idx="32">
                  <c:v>-0.8175976624775233</c:v>
                </c:pt>
                <c:pt idx="33">
                  <c:v>-0.8175976624775233</c:v>
                </c:pt>
                <c:pt idx="34">
                  <c:v>-0.8175976624775233</c:v>
                </c:pt>
                <c:pt idx="35">
                  <c:v>-0.8175976624775233</c:v>
                </c:pt>
                <c:pt idx="36">
                  <c:v>-0.8175976624775233</c:v>
                </c:pt>
                <c:pt idx="37">
                  <c:v>-0.8175976624775233</c:v>
                </c:pt>
                <c:pt idx="38">
                  <c:v>-0.8175976624775233</c:v>
                </c:pt>
                <c:pt idx="39">
                  <c:v>-0.8175976624775233</c:v>
                </c:pt>
                <c:pt idx="40">
                  <c:v>-0.8175976624775233</c:v>
                </c:pt>
                <c:pt idx="41">
                  <c:v>-0.8175976624775233</c:v>
                </c:pt>
                <c:pt idx="42">
                  <c:v>-0.8175976624775233</c:v>
                </c:pt>
                <c:pt idx="43">
                  <c:v>-0.8175976624775233</c:v>
                </c:pt>
                <c:pt idx="44">
                  <c:v>-0.8175976624775233</c:v>
                </c:pt>
                <c:pt idx="45">
                  <c:v>-0.8175976624775233</c:v>
                </c:pt>
                <c:pt idx="46">
                  <c:v>-0.8175976624775233</c:v>
                </c:pt>
                <c:pt idx="47">
                  <c:v>-0.8175976624775233</c:v>
                </c:pt>
                <c:pt idx="48">
                  <c:v>-0.8175976624775233</c:v>
                </c:pt>
                <c:pt idx="49">
                  <c:v>-0.8175976624775233</c:v>
                </c:pt>
                <c:pt idx="50">
                  <c:v>-0.8175976624775233</c:v>
                </c:pt>
                <c:pt idx="51">
                  <c:v>-0.8175976624775233</c:v>
                </c:pt>
                <c:pt idx="52">
                  <c:v>-0.8175976624775233</c:v>
                </c:pt>
                <c:pt idx="53">
                  <c:v>-0.8175976624775233</c:v>
                </c:pt>
                <c:pt idx="54">
                  <c:v>-0.8175976624775233</c:v>
                </c:pt>
                <c:pt idx="55">
                  <c:v>-0.8175976624775233</c:v>
                </c:pt>
                <c:pt idx="56">
                  <c:v>-0.8175976624775233</c:v>
                </c:pt>
                <c:pt idx="57">
                  <c:v>-0.8175976624775233</c:v>
                </c:pt>
                <c:pt idx="58">
                  <c:v>-0.8175976624775233</c:v>
                </c:pt>
                <c:pt idx="59">
                  <c:v>-0.8175976624775233</c:v>
                </c:pt>
                <c:pt idx="60">
                  <c:v>-0.8175976624775233</c:v>
                </c:pt>
                <c:pt idx="61">
                  <c:v>-0.8175976624775233</c:v>
                </c:pt>
                <c:pt idx="62">
                  <c:v>-0.8175976624775233</c:v>
                </c:pt>
                <c:pt idx="63">
                  <c:v>-0.8175976624775233</c:v>
                </c:pt>
                <c:pt idx="64">
                  <c:v>-0.8175976624775233</c:v>
                </c:pt>
                <c:pt idx="65">
                  <c:v>-0.8175976624775233</c:v>
                </c:pt>
                <c:pt idx="66">
                  <c:v>-0.8175976624775233</c:v>
                </c:pt>
                <c:pt idx="67">
                  <c:v>-0.8175976624775233</c:v>
                </c:pt>
                <c:pt idx="68">
                  <c:v>-0.8175976624775233</c:v>
                </c:pt>
              </c:numCache>
            </c:numRef>
          </c:val>
          <c:smooth val="0"/>
        </c:ser>
        <c:ser>
          <c:idx val="2"/>
          <c:order val="2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'Class 3'!$B$4:$B$72</c:f>
              <c:strCache>
                <c:ptCount val="6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  <c:pt idx="66">
                  <c:v>39-Other</c:v>
                </c:pt>
                <c:pt idx="67">
                  <c:v>39-Other</c:v>
                </c:pt>
                <c:pt idx="68">
                  <c:v>39-Other</c:v>
                </c:pt>
              </c:strCache>
            </c:strRef>
          </c:cat>
          <c:val>
            <c:numRef>
              <c:f>'Class 3'!$AN$4:$AN$72</c:f>
              <c:numCache>
                <c:formatCode>0.00</c:formatCode>
                <c:ptCount val="69"/>
                <c:pt idx="0">
                  <c:v>-5.8175976624775236</c:v>
                </c:pt>
                <c:pt idx="1">
                  <c:v>-5.8175976624775236</c:v>
                </c:pt>
                <c:pt idx="2">
                  <c:v>-5.8175976624775236</c:v>
                </c:pt>
                <c:pt idx="3">
                  <c:v>-5.8175976624775236</c:v>
                </c:pt>
                <c:pt idx="4">
                  <c:v>-5.8175976624775236</c:v>
                </c:pt>
                <c:pt idx="5">
                  <c:v>-5.8175976624775236</c:v>
                </c:pt>
                <c:pt idx="6">
                  <c:v>-5.8175976624775236</c:v>
                </c:pt>
                <c:pt idx="7">
                  <c:v>-5.8175976624775236</c:v>
                </c:pt>
                <c:pt idx="8">
                  <c:v>-5.8175976624775236</c:v>
                </c:pt>
                <c:pt idx="9">
                  <c:v>-5.8175976624775236</c:v>
                </c:pt>
                <c:pt idx="10">
                  <c:v>-5.8175976624775236</c:v>
                </c:pt>
                <c:pt idx="11">
                  <c:v>-5.8175976624775236</c:v>
                </c:pt>
                <c:pt idx="12">
                  <c:v>-5.8175976624775236</c:v>
                </c:pt>
                <c:pt idx="13">
                  <c:v>-5.8175976624775236</c:v>
                </c:pt>
                <c:pt idx="14">
                  <c:v>-5.8175976624775236</c:v>
                </c:pt>
                <c:pt idx="15">
                  <c:v>-5.8175976624775236</c:v>
                </c:pt>
                <c:pt idx="16">
                  <c:v>-5.8175976624775236</c:v>
                </c:pt>
                <c:pt idx="17">
                  <c:v>-5.8175976624775236</c:v>
                </c:pt>
                <c:pt idx="18">
                  <c:v>-5.8175976624775236</c:v>
                </c:pt>
                <c:pt idx="19">
                  <c:v>-5.8175976624775236</c:v>
                </c:pt>
                <c:pt idx="20">
                  <c:v>-5.8175976624775236</c:v>
                </c:pt>
                <c:pt idx="21">
                  <c:v>-5.8175976624775236</c:v>
                </c:pt>
                <c:pt idx="22">
                  <c:v>-5.8175976624775236</c:v>
                </c:pt>
                <c:pt idx="23">
                  <c:v>-5.8175976624775236</c:v>
                </c:pt>
                <c:pt idx="24">
                  <c:v>-5.8175976624775236</c:v>
                </c:pt>
                <c:pt idx="25">
                  <c:v>-5.8175976624775236</c:v>
                </c:pt>
                <c:pt idx="26">
                  <c:v>-5.8175976624775236</c:v>
                </c:pt>
                <c:pt idx="27">
                  <c:v>-5.8175976624775236</c:v>
                </c:pt>
                <c:pt idx="28">
                  <c:v>-5.8175976624775236</c:v>
                </c:pt>
                <c:pt idx="29">
                  <c:v>-5.8175976624775236</c:v>
                </c:pt>
                <c:pt idx="30">
                  <c:v>-5.8175976624775236</c:v>
                </c:pt>
                <c:pt idx="31">
                  <c:v>-5.8175976624775236</c:v>
                </c:pt>
                <c:pt idx="32">
                  <c:v>-5.8175976624775236</c:v>
                </c:pt>
                <c:pt idx="33">
                  <c:v>-5.8175976624775236</c:v>
                </c:pt>
                <c:pt idx="34">
                  <c:v>-5.8175976624775236</c:v>
                </c:pt>
                <c:pt idx="35">
                  <c:v>-5.8175976624775236</c:v>
                </c:pt>
                <c:pt idx="36">
                  <c:v>-5.8175976624775236</c:v>
                </c:pt>
                <c:pt idx="37">
                  <c:v>-5.8175976624775236</c:v>
                </c:pt>
                <c:pt idx="38">
                  <c:v>-5.8175976624775236</c:v>
                </c:pt>
                <c:pt idx="39">
                  <c:v>-5.8175976624775236</c:v>
                </c:pt>
                <c:pt idx="40">
                  <c:v>-5.8175976624775236</c:v>
                </c:pt>
                <c:pt idx="41">
                  <c:v>-5.8175976624775236</c:v>
                </c:pt>
                <c:pt idx="42">
                  <c:v>-5.8175976624775236</c:v>
                </c:pt>
                <c:pt idx="43">
                  <c:v>-5.8175976624775236</c:v>
                </c:pt>
                <c:pt idx="44">
                  <c:v>-5.8175976624775236</c:v>
                </c:pt>
                <c:pt idx="45">
                  <c:v>-5.8175976624775236</c:v>
                </c:pt>
                <c:pt idx="46">
                  <c:v>-5.8175976624775236</c:v>
                </c:pt>
                <c:pt idx="47">
                  <c:v>-5.8175976624775236</c:v>
                </c:pt>
                <c:pt idx="48">
                  <c:v>-5.8175976624775236</c:v>
                </c:pt>
                <c:pt idx="49">
                  <c:v>-5.8175976624775236</c:v>
                </c:pt>
                <c:pt idx="50">
                  <c:v>-5.8175976624775236</c:v>
                </c:pt>
                <c:pt idx="51">
                  <c:v>-5.8175976624775236</c:v>
                </c:pt>
                <c:pt idx="52">
                  <c:v>-5.8175976624775236</c:v>
                </c:pt>
                <c:pt idx="53">
                  <c:v>-5.8175976624775236</c:v>
                </c:pt>
                <c:pt idx="54">
                  <c:v>-5.8175976624775236</c:v>
                </c:pt>
                <c:pt idx="55">
                  <c:v>-5.8175976624775236</c:v>
                </c:pt>
                <c:pt idx="56">
                  <c:v>-5.8175976624775236</c:v>
                </c:pt>
                <c:pt idx="57">
                  <c:v>-5.8175976624775236</c:v>
                </c:pt>
                <c:pt idx="58">
                  <c:v>-5.8175976624775236</c:v>
                </c:pt>
                <c:pt idx="59">
                  <c:v>-5.8175976624775236</c:v>
                </c:pt>
                <c:pt idx="60">
                  <c:v>-5.8175976624775236</c:v>
                </c:pt>
                <c:pt idx="61">
                  <c:v>-5.8175976624775236</c:v>
                </c:pt>
                <c:pt idx="62">
                  <c:v>-5.8175976624775236</c:v>
                </c:pt>
                <c:pt idx="63">
                  <c:v>-5.8175976624775236</c:v>
                </c:pt>
                <c:pt idx="64">
                  <c:v>-5.8175976624775236</c:v>
                </c:pt>
                <c:pt idx="65">
                  <c:v>-5.8175976624775236</c:v>
                </c:pt>
                <c:pt idx="66">
                  <c:v>-5.8175976624775236</c:v>
                </c:pt>
                <c:pt idx="67">
                  <c:v>-5.8175976624775236</c:v>
                </c:pt>
                <c:pt idx="68">
                  <c:v>-5.8175976624775236</c:v>
                </c:pt>
              </c:numCache>
            </c:numRef>
          </c:val>
          <c:smooth val="0"/>
        </c:ser>
        <c:ser>
          <c:idx val="3"/>
          <c:order val="3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'Class 3'!$B$4:$B$72</c:f>
              <c:strCache>
                <c:ptCount val="6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  <c:pt idx="66">
                  <c:v>39-Other</c:v>
                </c:pt>
                <c:pt idx="67">
                  <c:v>39-Other</c:v>
                </c:pt>
                <c:pt idx="68">
                  <c:v>39-Other</c:v>
                </c:pt>
              </c:strCache>
            </c:strRef>
          </c:cat>
          <c:val>
            <c:numRef>
              <c:f>'Class 3'!$AO$4:$AO$72</c:f>
              <c:numCache>
                <c:formatCode>0.00</c:formatCode>
                <c:ptCount val="69"/>
                <c:pt idx="0">
                  <c:v>4.1824023375224764</c:v>
                </c:pt>
                <c:pt idx="1">
                  <c:v>4.1824023375224764</c:v>
                </c:pt>
                <c:pt idx="2">
                  <c:v>4.1824023375224764</c:v>
                </c:pt>
                <c:pt idx="3">
                  <c:v>4.1824023375224764</c:v>
                </c:pt>
                <c:pt idx="4">
                  <c:v>4.1824023375224764</c:v>
                </c:pt>
                <c:pt idx="5">
                  <c:v>4.1824023375224764</c:v>
                </c:pt>
                <c:pt idx="6">
                  <c:v>4.1824023375224764</c:v>
                </c:pt>
                <c:pt idx="7">
                  <c:v>4.1824023375224764</c:v>
                </c:pt>
                <c:pt idx="8">
                  <c:v>4.1824023375224764</c:v>
                </c:pt>
                <c:pt idx="9">
                  <c:v>4.1824023375224764</c:v>
                </c:pt>
                <c:pt idx="10">
                  <c:v>4.1824023375224764</c:v>
                </c:pt>
                <c:pt idx="11">
                  <c:v>4.1824023375224764</c:v>
                </c:pt>
                <c:pt idx="12">
                  <c:v>4.1824023375224764</c:v>
                </c:pt>
                <c:pt idx="13">
                  <c:v>4.1824023375224764</c:v>
                </c:pt>
                <c:pt idx="14">
                  <c:v>4.1824023375224764</c:v>
                </c:pt>
                <c:pt idx="15">
                  <c:v>4.1824023375224764</c:v>
                </c:pt>
                <c:pt idx="16">
                  <c:v>4.1824023375224764</c:v>
                </c:pt>
                <c:pt idx="17">
                  <c:v>4.1824023375224764</c:v>
                </c:pt>
                <c:pt idx="18">
                  <c:v>4.1824023375224764</c:v>
                </c:pt>
                <c:pt idx="19">
                  <c:v>4.1824023375224764</c:v>
                </c:pt>
                <c:pt idx="20">
                  <c:v>4.1824023375224764</c:v>
                </c:pt>
                <c:pt idx="21">
                  <c:v>4.1824023375224764</c:v>
                </c:pt>
                <c:pt idx="22">
                  <c:v>4.1824023375224764</c:v>
                </c:pt>
                <c:pt idx="23">
                  <c:v>4.1824023375224764</c:v>
                </c:pt>
                <c:pt idx="24">
                  <c:v>4.1824023375224764</c:v>
                </c:pt>
                <c:pt idx="25">
                  <c:v>4.1824023375224764</c:v>
                </c:pt>
                <c:pt idx="26">
                  <c:v>4.1824023375224764</c:v>
                </c:pt>
                <c:pt idx="27">
                  <c:v>4.1824023375224764</c:v>
                </c:pt>
                <c:pt idx="28">
                  <c:v>4.1824023375224764</c:v>
                </c:pt>
                <c:pt idx="29">
                  <c:v>4.1824023375224764</c:v>
                </c:pt>
                <c:pt idx="30">
                  <c:v>4.1824023375224764</c:v>
                </c:pt>
                <c:pt idx="31">
                  <c:v>4.1824023375224764</c:v>
                </c:pt>
                <c:pt idx="32">
                  <c:v>4.1824023375224764</c:v>
                </c:pt>
                <c:pt idx="33">
                  <c:v>4.1824023375224764</c:v>
                </c:pt>
                <c:pt idx="34">
                  <c:v>4.1824023375224764</c:v>
                </c:pt>
                <c:pt idx="35">
                  <c:v>4.1824023375224764</c:v>
                </c:pt>
                <c:pt idx="36">
                  <c:v>4.1824023375224764</c:v>
                </c:pt>
                <c:pt idx="37">
                  <c:v>4.1824023375224764</c:v>
                </c:pt>
                <c:pt idx="38">
                  <c:v>4.1824023375224764</c:v>
                </c:pt>
                <c:pt idx="39">
                  <c:v>4.1824023375224764</c:v>
                </c:pt>
                <c:pt idx="40">
                  <c:v>4.1824023375224764</c:v>
                </c:pt>
                <c:pt idx="41">
                  <c:v>4.1824023375224764</c:v>
                </c:pt>
                <c:pt idx="42">
                  <c:v>4.1824023375224764</c:v>
                </c:pt>
                <c:pt idx="43">
                  <c:v>4.1824023375224764</c:v>
                </c:pt>
                <c:pt idx="44">
                  <c:v>4.1824023375224764</c:v>
                </c:pt>
                <c:pt idx="45">
                  <c:v>4.1824023375224764</c:v>
                </c:pt>
                <c:pt idx="46">
                  <c:v>4.1824023375224764</c:v>
                </c:pt>
                <c:pt idx="47">
                  <c:v>4.1824023375224764</c:v>
                </c:pt>
                <c:pt idx="48">
                  <c:v>4.1824023375224764</c:v>
                </c:pt>
                <c:pt idx="49">
                  <c:v>4.1824023375224764</c:v>
                </c:pt>
                <c:pt idx="50">
                  <c:v>4.1824023375224764</c:v>
                </c:pt>
                <c:pt idx="51">
                  <c:v>4.1824023375224764</c:v>
                </c:pt>
                <c:pt idx="52">
                  <c:v>4.1824023375224764</c:v>
                </c:pt>
                <c:pt idx="53">
                  <c:v>4.1824023375224764</c:v>
                </c:pt>
                <c:pt idx="54">
                  <c:v>4.1824023375224764</c:v>
                </c:pt>
                <c:pt idx="55">
                  <c:v>4.1824023375224764</c:v>
                </c:pt>
                <c:pt idx="56">
                  <c:v>4.1824023375224764</c:v>
                </c:pt>
                <c:pt idx="57">
                  <c:v>4.1824023375224764</c:v>
                </c:pt>
                <c:pt idx="58">
                  <c:v>4.1824023375224764</c:v>
                </c:pt>
                <c:pt idx="59">
                  <c:v>4.1824023375224764</c:v>
                </c:pt>
                <c:pt idx="60">
                  <c:v>4.1824023375224764</c:v>
                </c:pt>
                <c:pt idx="61">
                  <c:v>4.1824023375224764</c:v>
                </c:pt>
                <c:pt idx="62">
                  <c:v>4.1824023375224764</c:v>
                </c:pt>
                <c:pt idx="63">
                  <c:v>4.1824023375224764</c:v>
                </c:pt>
                <c:pt idx="64">
                  <c:v>4.1824023375224764</c:v>
                </c:pt>
                <c:pt idx="65">
                  <c:v>4.1824023375224764</c:v>
                </c:pt>
                <c:pt idx="66">
                  <c:v>4.1824023375224764</c:v>
                </c:pt>
                <c:pt idx="67">
                  <c:v>4.1824023375224764</c:v>
                </c:pt>
                <c:pt idx="68">
                  <c:v>4.1824023375224764</c:v>
                </c:pt>
              </c:numCache>
            </c:numRef>
          </c:val>
          <c:smooth val="0"/>
        </c:ser>
        <c:ser>
          <c:idx val="4"/>
          <c:order val="4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'Class 3'!$B$4:$B$72</c:f>
              <c:strCache>
                <c:ptCount val="6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  <c:pt idx="66">
                  <c:v>39-Other</c:v>
                </c:pt>
                <c:pt idx="67">
                  <c:v>39-Other</c:v>
                </c:pt>
                <c:pt idx="68">
                  <c:v>39-Other</c:v>
                </c:pt>
              </c:strCache>
            </c:strRef>
          </c:cat>
          <c:val>
            <c:numRef>
              <c:f>'Class 3'!$AP$4:$AP$72</c:f>
              <c:numCache>
                <c:formatCode>0.00</c:formatCode>
                <c:ptCount val="69"/>
                <c:pt idx="0">
                  <c:v>-3.9779470727569533</c:v>
                </c:pt>
                <c:pt idx="1">
                  <c:v>-3.9779470727569533</c:v>
                </c:pt>
                <c:pt idx="2">
                  <c:v>-3.9779470727569533</c:v>
                </c:pt>
                <c:pt idx="3">
                  <c:v>-3.9779470727569533</c:v>
                </c:pt>
                <c:pt idx="4">
                  <c:v>-3.9779470727569533</c:v>
                </c:pt>
                <c:pt idx="5">
                  <c:v>-3.9779470727569533</c:v>
                </c:pt>
                <c:pt idx="6">
                  <c:v>-3.9779470727569533</c:v>
                </c:pt>
                <c:pt idx="7">
                  <c:v>-3.9779470727569533</c:v>
                </c:pt>
                <c:pt idx="8">
                  <c:v>-3.9779470727569533</c:v>
                </c:pt>
                <c:pt idx="9">
                  <c:v>-3.9779470727569533</c:v>
                </c:pt>
                <c:pt idx="10">
                  <c:v>-3.9779470727569533</c:v>
                </c:pt>
                <c:pt idx="11">
                  <c:v>-3.9779470727569533</c:v>
                </c:pt>
                <c:pt idx="12">
                  <c:v>-3.9779470727569533</c:v>
                </c:pt>
                <c:pt idx="13">
                  <c:v>-3.9779470727569533</c:v>
                </c:pt>
                <c:pt idx="14">
                  <c:v>-3.9779470727569533</c:v>
                </c:pt>
                <c:pt idx="15">
                  <c:v>-3.9779470727569533</c:v>
                </c:pt>
                <c:pt idx="16">
                  <c:v>-3.9779470727569533</c:v>
                </c:pt>
                <c:pt idx="17">
                  <c:v>-3.9779470727569533</c:v>
                </c:pt>
                <c:pt idx="18">
                  <c:v>-3.9779470727569533</c:v>
                </c:pt>
                <c:pt idx="19">
                  <c:v>-3.9779470727569533</c:v>
                </c:pt>
                <c:pt idx="20">
                  <c:v>-3.9779470727569533</c:v>
                </c:pt>
                <c:pt idx="21">
                  <c:v>-3.9779470727569533</c:v>
                </c:pt>
                <c:pt idx="22">
                  <c:v>-3.9779470727569533</c:v>
                </c:pt>
                <c:pt idx="23">
                  <c:v>-3.9779470727569533</c:v>
                </c:pt>
                <c:pt idx="24">
                  <c:v>-3.9779470727569533</c:v>
                </c:pt>
                <c:pt idx="25">
                  <c:v>-3.9779470727569533</c:v>
                </c:pt>
                <c:pt idx="26">
                  <c:v>-3.9779470727569533</c:v>
                </c:pt>
                <c:pt idx="27">
                  <c:v>-3.9779470727569533</c:v>
                </c:pt>
                <c:pt idx="28">
                  <c:v>-3.9779470727569533</c:v>
                </c:pt>
                <c:pt idx="29">
                  <c:v>-3.9779470727569533</c:v>
                </c:pt>
                <c:pt idx="30">
                  <c:v>-3.9779470727569533</c:v>
                </c:pt>
                <c:pt idx="31">
                  <c:v>-3.9779470727569533</c:v>
                </c:pt>
                <c:pt idx="32">
                  <c:v>-3.9779470727569533</c:v>
                </c:pt>
                <c:pt idx="33">
                  <c:v>-3.9779470727569533</c:v>
                </c:pt>
                <c:pt idx="34">
                  <c:v>-3.9779470727569533</c:v>
                </c:pt>
                <c:pt idx="35">
                  <c:v>-3.9779470727569533</c:v>
                </c:pt>
                <c:pt idx="36">
                  <c:v>-3.9779470727569533</c:v>
                </c:pt>
                <c:pt idx="37">
                  <c:v>-3.9779470727569533</c:v>
                </c:pt>
                <c:pt idx="38">
                  <c:v>-3.9779470727569533</c:v>
                </c:pt>
                <c:pt idx="39">
                  <c:v>-3.9779470727569533</c:v>
                </c:pt>
                <c:pt idx="40">
                  <c:v>-3.9779470727569533</c:v>
                </c:pt>
                <c:pt idx="41">
                  <c:v>-3.9779470727569533</c:v>
                </c:pt>
                <c:pt idx="42">
                  <c:v>-3.9779470727569533</c:v>
                </c:pt>
                <c:pt idx="43">
                  <c:v>-3.9779470727569533</c:v>
                </c:pt>
                <c:pt idx="44">
                  <c:v>-3.9779470727569533</c:v>
                </c:pt>
                <c:pt idx="45">
                  <c:v>-3.9779470727569533</c:v>
                </c:pt>
                <c:pt idx="46">
                  <c:v>-3.9779470727569533</c:v>
                </c:pt>
                <c:pt idx="47">
                  <c:v>-3.9779470727569533</c:v>
                </c:pt>
                <c:pt idx="48">
                  <c:v>-3.9779470727569533</c:v>
                </c:pt>
                <c:pt idx="49">
                  <c:v>-3.9779470727569533</c:v>
                </c:pt>
                <c:pt idx="50">
                  <c:v>-3.9779470727569533</c:v>
                </c:pt>
                <c:pt idx="51">
                  <c:v>-3.9779470727569533</c:v>
                </c:pt>
                <c:pt idx="52">
                  <c:v>-3.9779470727569533</c:v>
                </c:pt>
                <c:pt idx="53">
                  <c:v>-3.9779470727569533</c:v>
                </c:pt>
                <c:pt idx="54">
                  <c:v>-3.9779470727569533</c:v>
                </c:pt>
                <c:pt idx="55">
                  <c:v>-3.9779470727569533</c:v>
                </c:pt>
                <c:pt idx="56">
                  <c:v>-3.9779470727569533</c:v>
                </c:pt>
                <c:pt idx="57">
                  <c:v>-3.9779470727569533</c:v>
                </c:pt>
                <c:pt idx="58">
                  <c:v>-3.9779470727569533</c:v>
                </c:pt>
                <c:pt idx="59">
                  <c:v>-3.9779470727569533</c:v>
                </c:pt>
                <c:pt idx="60">
                  <c:v>-3.9779470727569533</c:v>
                </c:pt>
                <c:pt idx="61">
                  <c:v>-3.9779470727569533</c:v>
                </c:pt>
                <c:pt idx="62">
                  <c:v>-3.9779470727569533</c:v>
                </c:pt>
                <c:pt idx="63">
                  <c:v>-3.9779470727569533</c:v>
                </c:pt>
                <c:pt idx="64">
                  <c:v>-3.9779470727569533</c:v>
                </c:pt>
                <c:pt idx="65">
                  <c:v>-3.9779470727569533</c:v>
                </c:pt>
                <c:pt idx="66">
                  <c:v>-3.9779470727569533</c:v>
                </c:pt>
                <c:pt idx="67">
                  <c:v>-3.9779470727569533</c:v>
                </c:pt>
                <c:pt idx="68">
                  <c:v>-3.9779470727569533</c:v>
                </c:pt>
              </c:numCache>
            </c:numRef>
          </c:val>
          <c:smooth val="0"/>
        </c:ser>
        <c:ser>
          <c:idx val="5"/>
          <c:order val="5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'Class 3'!$B$4:$B$72</c:f>
              <c:strCache>
                <c:ptCount val="6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  <c:pt idx="66">
                  <c:v>39-Other</c:v>
                </c:pt>
                <c:pt idx="67">
                  <c:v>39-Other</c:v>
                </c:pt>
                <c:pt idx="68">
                  <c:v>39-Other</c:v>
                </c:pt>
              </c:strCache>
            </c:strRef>
          </c:cat>
          <c:val>
            <c:numRef>
              <c:f>'Class 3'!$AQ$4:$AQ$72</c:f>
              <c:numCache>
                <c:formatCode>0.00</c:formatCode>
                <c:ptCount val="69"/>
                <c:pt idx="0">
                  <c:v>2.3427517478019069</c:v>
                </c:pt>
                <c:pt idx="1">
                  <c:v>2.3427517478019069</c:v>
                </c:pt>
                <c:pt idx="2">
                  <c:v>2.3427517478019069</c:v>
                </c:pt>
                <c:pt idx="3">
                  <c:v>2.3427517478019069</c:v>
                </c:pt>
                <c:pt idx="4">
                  <c:v>2.3427517478019069</c:v>
                </c:pt>
                <c:pt idx="5">
                  <c:v>2.3427517478019069</c:v>
                </c:pt>
                <c:pt idx="6">
                  <c:v>2.3427517478019069</c:v>
                </c:pt>
                <c:pt idx="7">
                  <c:v>2.3427517478019069</c:v>
                </c:pt>
                <c:pt idx="8">
                  <c:v>2.3427517478019069</c:v>
                </c:pt>
                <c:pt idx="9">
                  <c:v>2.3427517478019069</c:v>
                </c:pt>
                <c:pt idx="10">
                  <c:v>2.3427517478019069</c:v>
                </c:pt>
                <c:pt idx="11">
                  <c:v>2.3427517478019069</c:v>
                </c:pt>
                <c:pt idx="12">
                  <c:v>2.3427517478019069</c:v>
                </c:pt>
                <c:pt idx="13">
                  <c:v>2.3427517478019069</c:v>
                </c:pt>
                <c:pt idx="14">
                  <c:v>2.3427517478019069</c:v>
                </c:pt>
                <c:pt idx="15">
                  <c:v>2.3427517478019069</c:v>
                </c:pt>
                <c:pt idx="16">
                  <c:v>2.3427517478019069</c:v>
                </c:pt>
                <c:pt idx="17">
                  <c:v>2.3427517478019069</c:v>
                </c:pt>
                <c:pt idx="18">
                  <c:v>2.3427517478019069</c:v>
                </c:pt>
                <c:pt idx="19">
                  <c:v>2.3427517478019069</c:v>
                </c:pt>
                <c:pt idx="20">
                  <c:v>2.3427517478019069</c:v>
                </c:pt>
                <c:pt idx="21">
                  <c:v>2.3427517478019069</c:v>
                </c:pt>
                <c:pt idx="22">
                  <c:v>2.3427517478019069</c:v>
                </c:pt>
                <c:pt idx="23">
                  <c:v>2.3427517478019069</c:v>
                </c:pt>
                <c:pt idx="24">
                  <c:v>2.3427517478019069</c:v>
                </c:pt>
                <c:pt idx="25">
                  <c:v>2.3427517478019069</c:v>
                </c:pt>
                <c:pt idx="26">
                  <c:v>2.3427517478019069</c:v>
                </c:pt>
                <c:pt idx="27">
                  <c:v>2.3427517478019069</c:v>
                </c:pt>
                <c:pt idx="28">
                  <c:v>2.3427517478019069</c:v>
                </c:pt>
                <c:pt idx="29">
                  <c:v>2.3427517478019069</c:v>
                </c:pt>
                <c:pt idx="30">
                  <c:v>2.3427517478019069</c:v>
                </c:pt>
                <c:pt idx="31">
                  <c:v>2.3427517478019069</c:v>
                </c:pt>
                <c:pt idx="32">
                  <c:v>2.3427517478019069</c:v>
                </c:pt>
                <c:pt idx="33">
                  <c:v>2.3427517478019069</c:v>
                </c:pt>
                <c:pt idx="34">
                  <c:v>2.3427517478019069</c:v>
                </c:pt>
                <c:pt idx="35">
                  <c:v>2.3427517478019069</c:v>
                </c:pt>
                <c:pt idx="36">
                  <c:v>2.3427517478019069</c:v>
                </c:pt>
                <c:pt idx="37">
                  <c:v>2.3427517478019069</c:v>
                </c:pt>
                <c:pt idx="38">
                  <c:v>2.3427517478019069</c:v>
                </c:pt>
                <c:pt idx="39">
                  <c:v>2.3427517478019069</c:v>
                </c:pt>
                <c:pt idx="40">
                  <c:v>2.3427517478019069</c:v>
                </c:pt>
                <c:pt idx="41">
                  <c:v>2.3427517478019069</c:v>
                </c:pt>
                <c:pt idx="42">
                  <c:v>2.3427517478019069</c:v>
                </c:pt>
                <c:pt idx="43">
                  <c:v>2.3427517478019069</c:v>
                </c:pt>
                <c:pt idx="44">
                  <c:v>2.3427517478019069</c:v>
                </c:pt>
                <c:pt idx="45">
                  <c:v>2.3427517478019069</c:v>
                </c:pt>
                <c:pt idx="46">
                  <c:v>2.3427517478019069</c:v>
                </c:pt>
                <c:pt idx="47">
                  <c:v>2.3427517478019069</c:v>
                </c:pt>
                <c:pt idx="48">
                  <c:v>2.3427517478019069</c:v>
                </c:pt>
                <c:pt idx="49">
                  <c:v>2.3427517478019069</c:v>
                </c:pt>
                <c:pt idx="50">
                  <c:v>2.3427517478019069</c:v>
                </c:pt>
                <c:pt idx="51">
                  <c:v>2.3427517478019069</c:v>
                </c:pt>
                <c:pt idx="52">
                  <c:v>2.3427517478019069</c:v>
                </c:pt>
                <c:pt idx="53">
                  <c:v>2.3427517478019069</c:v>
                </c:pt>
                <c:pt idx="54">
                  <c:v>2.3427517478019069</c:v>
                </c:pt>
                <c:pt idx="55">
                  <c:v>2.3427517478019069</c:v>
                </c:pt>
                <c:pt idx="56">
                  <c:v>2.3427517478019069</c:v>
                </c:pt>
                <c:pt idx="57">
                  <c:v>2.3427517478019069</c:v>
                </c:pt>
                <c:pt idx="58">
                  <c:v>2.3427517478019069</c:v>
                </c:pt>
                <c:pt idx="59">
                  <c:v>2.3427517478019069</c:v>
                </c:pt>
                <c:pt idx="60">
                  <c:v>2.3427517478019069</c:v>
                </c:pt>
                <c:pt idx="61">
                  <c:v>2.3427517478019069</c:v>
                </c:pt>
                <c:pt idx="62">
                  <c:v>2.3427517478019069</c:v>
                </c:pt>
                <c:pt idx="63">
                  <c:v>2.3427517478019069</c:v>
                </c:pt>
                <c:pt idx="64">
                  <c:v>2.3427517478019069</c:v>
                </c:pt>
                <c:pt idx="65">
                  <c:v>2.3427517478019069</c:v>
                </c:pt>
                <c:pt idx="66">
                  <c:v>2.3427517478019069</c:v>
                </c:pt>
                <c:pt idx="67">
                  <c:v>2.3427517478019069</c:v>
                </c:pt>
                <c:pt idx="68">
                  <c:v>2.3427517478019069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1543408"/>
        <c:axId val="501543800"/>
      </c:lineChart>
      <c:catAx>
        <c:axId val="501543408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Lab ID#</a:t>
                </a:r>
              </a:p>
            </c:rich>
          </c:tx>
          <c:layout>
            <c:manualLayout>
              <c:xMode val="edge"/>
              <c:yMode val="edge"/>
              <c:x val="0.4783574317445195"/>
              <c:y val="0.890701481359332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1543800"/>
        <c:crossesAt val="-15"/>
        <c:auto val="1"/>
        <c:lblAlgn val="ctr"/>
        <c:lblOffset val="100"/>
        <c:tickLblSkip val="3"/>
        <c:tickMarkSkip val="3"/>
        <c:noMultiLvlLbl val="0"/>
      </c:catAx>
      <c:valAx>
        <c:axId val="501543800"/>
        <c:scaling>
          <c:orientation val="minMax"/>
          <c:max val="15"/>
          <c:min val="-15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Sediment Concentration Percent Difference  </a:t>
                </a:r>
              </a:p>
            </c:rich>
          </c:tx>
          <c:layout>
            <c:manualLayout>
              <c:xMode val="edge"/>
              <c:yMode val="edge"/>
              <c:x val="1.3318575391599183E-2"/>
              <c:y val="0.2430667779747426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1543408"/>
        <c:crosses val="autoZero"/>
        <c:crossBetween val="between"/>
        <c:majorUnit val="5"/>
        <c:minorUnit val="5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0765124555160142"/>
          <c:y val="0.95418848167539272"/>
          <c:w val="0.80249110320284711"/>
          <c:h val="3.79581151832460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USGS Sediment Quality Assurance Project - Study 2, 2015
Particle Size Distribution Results
Percent &lt;0.002 mm</a:t>
            </a:r>
          </a:p>
        </c:rich>
      </c:tx>
      <c:layout>
        <c:manualLayout>
          <c:xMode val="edge"/>
          <c:yMode val="edge"/>
          <c:x val="0.25305211514930742"/>
          <c:y val="1.95757925547264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4361820199778023E-2"/>
          <c:y val="0.19249592169657423"/>
          <c:w val="0.91009988901220862"/>
          <c:h val="0.58401305057096253"/>
        </c:manualLayout>
      </c:layout>
      <c:lineChart>
        <c:grouping val="standard"/>
        <c:varyColors val="0"/>
        <c:ser>
          <c:idx val="0"/>
          <c:order val="0"/>
          <c:tx>
            <c:v>Results</c:v>
          </c:tx>
          <c:spPr>
            <a:ln w="28575">
              <a:noFill/>
            </a:ln>
          </c:spPr>
          <c:marker>
            <c:symbol val="x"/>
            <c:size val="5"/>
            <c:spPr>
              <a:noFill/>
              <a:ln w="12700">
                <a:solidFill>
                  <a:srgbClr val="FF6600"/>
                </a:solidFill>
                <a:prstDash val="solid"/>
              </a:ln>
            </c:spPr>
          </c:marke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marker>
              <c:symbol val="diamond"/>
              <c:size val="5"/>
            </c:marker>
            <c:bubble3D val="0"/>
          </c:dPt>
          <c:dPt>
            <c:idx val="7"/>
            <c:marker>
              <c:symbol val="diamond"/>
              <c:size val="5"/>
            </c:marker>
            <c:bubble3D val="0"/>
          </c:dPt>
          <c:dPt>
            <c:idx val="8"/>
            <c:marker>
              <c:symbol val="diamond"/>
              <c:size val="5"/>
            </c:marker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bubble3D val="0"/>
          </c:dPt>
          <c:dPt>
            <c:idx val="13"/>
            <c:bubble3D val="0"/>
          </c:dPt>
          <c:dPt>
            <c:idx val="14"/>
            <c:bubble3D val="0"/>
          </c:dPt>
          <c:dPt>
            <c:idx val="15"/>
            <c:marker>
              <c:symbol val="diamond"/>
              <c:size val="5"/>
            </c:marker>
            <c:bubble3D val="0"/>
          </c:dPt>
          <c:dPt>
            <c:idx val="16"/>
            <c:marker>
              <c:symbol val="diamond"/>
              <c:size val="5"/>
            </c:marker>
            <c:bubble3D val="0"/>
          </c:dPt>
          <c:dPt>
            <c:idx val="17"/>
            <c:marker>
              <c:symbol val="diamond"/>
              <c:size val="5"/>
            </c:marker>
            <c:bubble3D val="0"/>
          </c:dPt>
          <c:dPt>
            <c:idx val="18"/>
            <c:bubble3D val="0"/>
          </c:dPt>
          <c:dPt>
            <c:idx val="19"/>
            <c:bubble3D val="0"/>
          </c:dPt>
          <c:dPt>
            <c:idx val="20"/>
            <c:bubble3D val="0"/>
          </c:dPt>
          <c:cat>
            <c:strRef>
              <c:f>'Class 3 PSD'!$B$4:$B$24</c:f>
              <c:strCache>
                <c:ptCount val="21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12-USGS</c:v>
                </c:pt>
                <c:pt idx="4">
                  <c:v>12-USGS</c:v>
                </c:pt>
                <c:pt idx="5">
                  <c:v>12-USGS</c:v>
                </c:pt>
                <c:pt idx="6">
                  <c:v>13-Other</c:v>
                </c:pt>
                <c:pt idx="7">
                  <c:v>13-Other</c:v>
                </c:pt>
                <c:pt idx="8">
                  <c:v>13-Other</c:v>
                </c:pt>
                <c:pt idx="9">
                  <c:v>14-USGS</c:v>
                </c:pt>
                <c:pt idx="10">
                  <c:v>14-USGS</c:v>
                </c:pt>
                <c:pt idx="11">
                  <c:v>14-USGS</c:v>
                </c:pt>
                <c:pt idx="12">
                  <c:v>15-USGS</c:v>
                </c:pt>
                <c:pt idx="13">
                  <c:v>15-USGS</c:v>
                </c:pt>
                <c:pt idx="14">
                  <c:v>15-USGS</c:v>
                </c:pt>
                <c:pt idx="15">
                  <c:v>16-Other</c:v>
                </c:pt>
                <c:pt idx="16">
                  <c:v>16-Other</c:v>
                </c:pt>
                <c:pt idx="17">
                  <c:v>16-Other</c:v>
                </c:pt>
                <c:pt idx="18">
                  <c:v>17-USGS</c:v>
                </c:pt>
                <c:pt idx="19">
                  <c:v>17-USGS</c:v>
                </c:pt>
                <c:pt idx="20">
                  <c:v>17-USGS</c:v>
                </c:pt>
              </c:strCache>
            </c:strRef>
          </c:cat>
          <c:val>
            <c:numRef>
              <c:f>'Class 3 PSD'!$D$4:$D$24</c:f>
              <c:numCache>
                <c:formatCode>0.0</c:formatCode>
                <c:ptCount val="21"/>
                <c:pt idx="0">
                  <c:v>13.7</c:v>
                </c:pt>
                <c:pt idx="1">
                  <c:v>13.8</c:v>
                </c:pt>
                <c:pt idx="2">
                  <c:v>13.5</c:v>
                </c:pt>
                <c:pt idx="3">
                  <c:v>11.8</c:v>
                </c:pt>
                <c:pt idx="4">
                  <c:v>11.5</c:v>
                </c:pt>
                <c:pt idx="5">
                  <c:v>9.3000000000000007</c:v>
                </c:pt>
                <c:pt idx="6">
                  <c:v>6.2</c:v>
                </c:pt>
                <c:pt idx="7" formatCode="General">
                  <c:v>5.2</c:v>
                </c:pt>
                <c:pt idx="8">
                  <c:v>5</c:v>
                </c:pt>
                <c:pt idx="9">
                  <c:v>14.1</c:v>
                </c:pt>
                <c:pt idx="10">
                  <c:v>16.600000000000001</c:v>
                </c:pt>
                <c:pt idx="11">
                  <c:v>13.9</c:v>
                </c:pt>
                <c:pt idx="12">
                  <c:v>9.6</c:v>
                </c:pt>
                <c:pt idx="13">
                  <c:v>9.1999999999999993</c:v>
                </c:pt>
                <c:pt idx="14">
                  <c:v>10.7</c:v>
                </c:pt>
                <c:pt idx="15" formatCode="0.00">
                  <c:v>5.87</c:v>
                </c:pt>
                <c:pt idx="16" formatCode="0.00">
                  <c:v>5.79</c:v>
                </c:pt>
                <c:pt idx="17" formatCode="0.00">
                  <c:v>5.61</c:v>
                </c:pt>
                <c:pt idx="18">
                  <c:v>13.6</c:v>
                </c:pt>
                <c:pt idx="19">
                  <c:v>13.9</c:v>
                </c:pt>
                <c:pt idx="20">
                  <c:v>12.9</c:v>
                </c:pt>
              </c:numCache>
            </c:numRef>
          </c:val>
          <c:smooth val="0"/>
        </c:ser>
        <c:ser>
          <c:idx val="1"/>
          <c:order val="1"/>
          <c:tx>
            <c:v>Median (11.50)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'Class 3 PSD'!$J$4:$J$24</c:f>
              <c:numCache>
                <c:formatCode>0.00</c:formatCode>
                <c:ptCount val="21"/>
                <c:pt idx="0">
                  <c:v>11.5</c:v>
                </c:pt>
                <c:pt idx="1">
                  <c:v>11.5</c:v>
                </c:pt>
                <c:pt idx="2">
                  <c:v>11.5</c:v>
                </c:pt>
                <c:pt idx="3">
                  <c:v>11.5</c:v>
                </c:pt>
                <c:pt idx="4">
                  <c:v>11.5</c:v>
                </c:pt>
                <c:pt idx="5">
                  <c:v>11.5</c:v>
                </c:pt>
                <c:pt idx="6">
                  <c:v>11.5</c:v>
                </c:pt>
                <c:pt idx="7">
                  <c:v>11.5</c:v>
                </c:pt>
                <c:pt idx="8">
                  <c:v>11.5</c:v>
                </c:pt>
                <c:pt idx="9">
                  <c:v>11.5</c:v>
                </c:pt>
                <c:pt idx="10">
                  <c:v>11.5</c:v>
                </c:pt>
                <c:pt idx="11">
                  <c:v>11.5</c:v>
                </c:pt>
                <c:pt idx="12">
                  <c:v>11.5</c:v>
                </c:pt>
                <c:pt idx="13">
                  <c:v>11.5</c:v>
                </c:pt>
                <c:pt idx="14">
                  <c:v>11.5</c:v>
                </c:pt>
                <c:pt idx="15">
                  <c:v>11.5</c:v>
                </c:pt>
                <c:pt idx="16">
                  <c:v>11.5</c:v>
                </c:pt>
                <c:pt idx="17">
                  <c:v>11.5</c:v>
                </c:pt>
                <c:pt idx="18">
                  <c:v>11.5</c:v>
                </c:pt>
                <c:pt idx="19">
                  <c:v>11.5</c:v>
                </c:pt>
                <c:pt idx="20">
                  <c:v>11.5</c:v>
                </c:pt>
              </c:numCache>
            </c:numRef>
          </c:val>
          <c:smooth val="0"/>
        </c:ser>
        <c:ser>
          <c:idx val="4"/>
          <c:order val="2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val>
            <c:numRef>
              <c:f>'Class 3 PSD'!$K$4:$K$24</c:f>
              <c:numCache>
                <c:formatCode>0.00</c:formatCode>
                <c:ptCount val="21"/>
                <c:pt idx="0">
                  <c:v>-5.1790214974054827</c:v>
                </c:pt>
                <c:pt idx="1">
                  <c:v>-5.1790214974054827</c:v>
                </c:pt>
                <c:pt idx="2">
                  <c:v>-5.1790214974054827</c:v>
                </c:pt>
                <c:pt idx="3">
                  <c:v>-5.1790214974054827</c:v>
                </c:pt>
                <c:pt idx="4">
                  <c:v>-5.1790214974054827</c:v>
                </c:pt>
                <c:pt idx="5">
                  <c:v>-5.1790214974054827</c:v>
                </c:pt>
                <c:pt idx="6">
                  <c:v>-5.1790214974054827</c:v>
                </c:pt>
                <c:pt idx="7">
                  <c:v>-5.1790214974054827</c:v>
                </c:pt>
                <c:pt idx="8">
                  <c:v>-5.1790214974054827</c:v>
                </c:pt>
                <c:pt idx="9">
                  <c:v>-5.1790214974054827</c:v>
                </c:pt>
                <c:pt idx="10">
                  <c:v>-5.1790214974054827</c:v>
                </c:pt>
                <c:pt idx="11">
                  <c:v>-5.1790214974054827</c:v>
                </c:pt>
                <c:pt idx="12">
                  <c:v>-5.1790214974054827</c:v>
                </c:pt>
                <c:pt idx="13">
                  <c:v>-5.1790214974054827</c:v>
                </c:pt>
                <c:pt idx="14">
                  <c:v>-5.1790214974054827</c:v>
                </c:pt>
                <c:pt idx="15">
                  <c:v>-5.1790214974054827</c:v>
                </c:pt>
                <c:pt idx="16">
                  <c:v>-5.1790214974054827</c:v>
                </c:pt>
                <c:pt idx="17">
                  <c:v>-5.1790214974054827</c:v>
                </c:pt>
                <c:pt idx="18">
                  <c:v>-5.1790214974054827</c:v>
                </c:pt>
                <c:pt idx="19">
                  <c:v>-5.1790214974054827</c:v>
                </c:pt>
                <c:pt idx="20">
                  <c:v>-5.1790214974054827</c:v>
                </c:pt>
              </c:numCache>
            </c:numRef>
          </c:val>
          <c:smooth val="0"/>
        </c:ser>
        <c:ser>
          <c:idx val="5"/>
          <c:order val="3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val>
            <c:numRef>
              <c:f>'Class 3 PSD'!$L$4:$L$24</c:f>
              <c:numCache>
                <c:formatCode>0.00</c:formatCode>
                <c:ptCount val="21"/>
                <c:pt idx="0">
                  <c:v>28.179021497405483</c:v>
                </c:pt>
                <c:pt idx="1">
                  <c:v>28.179021497405483</c:v>
                </c:pt>
                <c:pt idx="2">
                  <c:v>28.179021497405483</c:v>
                </c:pt>
                <c:pt idx="3">
                  <c:v>28.179021497405483</c:v>
                </c:pt>
                <c:pt idx="4">
                  <c:v>28.179021497405483</c:v>
                </c:pt>
                <c:pt idx="5">
                  <c:v>28.179021497405483</c:v>
                </c:pt>
                <c:pt idx="6">
                  <c:v>28.179021497405483</c:v>
                </c:pt>
                <c:pt idx="7">
                  <c:v>28.179021497405483</c:v>
                </c:pt>
                <c:pt idx="8">
                  <c:v>28.179021497405483</c:v>
                </c:pt>
                <c:pt idx="9">
                  <c:v>28.179021497405483</c:v>
                </c:pt>
                <c:pt idx="10">
                  <c:v>28.179021497405483</c:v>
                </c:pt>
                <c:pt idx="11">
                  <c:v>28.179021497405483</c:v>
                </c:pt>
                <c:pt idx="12">
                  <c:v>28.179021497405483</c:v>
                </c:pt>
                <c:pt idx="13">
                  <c:v>28.179021497405483</c:v>
                </c:pt>
                <c:pt idx="14">
                  <c:v>28.179021497405483</c:v>
                </c:pt>
                <c:pt idx="15">
                  <c:v>28.179021497405483</c:v>
                </c:pt>
                <c:pt idx="16">
                  <c:v>28.179021497405483</c:v>
                </c:pt>
                <c:pt idx="17">
                  <c:v>28.179021497405483</c:v>
                </c:pt>
                <c:pt idx="18">
                  <c:v>28.179021497405483</c:v>
                </c:pt>
                <c:pt idx="19">
                  <c:v>28.179021497405483</c:v>
                </c:pt>
                <c:pt idx="20">
                  <c:v>28.179021497405483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1544584"/>
        <c:axId val="501544976"/>
      </c:lineChart>
      <c:catAx>
        <c:axId val="501544584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Lab ID#</a:t>
                </a:r>
              </a:p>
            </c:rich>
          </c:tx>
          <c:layout>
            <c:manualLayout>
              <c:xMode val="edge"/>
              <c:yMode val="edge"/>
              <c:x val="0.49833517807605016"/>
              <c:y val="0.897226745544241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1544976"/>
        <c:crossesAt val="-10"/>
        <c:auto val="1"/>
        <c:lblAlgn val="ctr"/>
        <c:lblOffset val="100"/>
        <c:tickLblSkip val="3"/>
        <c:tickMarkSkip val="3"/>
        <c:noMultiLvlLbl val="0"/>
      </c:catAx>
      <c:valAx>
        <c:axId val="501544976"/>
        <c:scaling>
          <c:orientation val="minMax"/>
          <c:max val="35"/>
          <c:min val="-1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Reported Value</a:t>
                </a:r>
              </a:p>
            </c:rich>
          </c:tx>
          <c:layout>
            <c:manualLayout>
              <c:xMode val="edge"/>
              <c:yMode val="edge"/>
              <c:x val="1.1462857623224144E-2"/>
              <c:y val="0.4061990696843523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1544584"/>
        <c:crosses val="autoZero"/>
        <c:crossBetween val="between"/>
        <c:majorUnit val="5"/>
        <c:minorUnit val="5"/>
      </c:valAx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ayout>
        <c:manualLayout>
          <c:xMode val="edge"/>
          <c:yMode val="edge"/>
          <c:x val="0.15480427046263345"/>
          <c:y val="0.94895287958115193"/>
          <c:w val="0.75355871886120995"/>
          <c:h val="3.79581151832460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USGS Sediment Quality Assurance Project - Study 2, 2015
Particle Size Distribution Results
Percent &lt;0.004 mm</a:t>
            </a:r>
          </a:p>
        </c:rich>
      </c:tx>
      <c:layout>
        <c:manualLayout>
          <c:xMode val="edge"/>
          <c:yMode val="edge"/>
          <c:x val="0.25305211514930742"/>
          <c:y val="1.95757925547264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922308546059936E-2"/>
          <c:y val="0.19249592169657423"/>
          <c:w val="0.91453940066592676"/>
          <c:h val="0.58401305057096253"/>
        </c:manualLayout>
      </c:layout>
      <c:lineChart>
        <c:grouping val="standard"/>
        <c:varyColors val="0"/>
        <c:ser>
          <c:idx val="0"/>
          <c:order val="0"/>
          <c:tx>
            <c:v>Results</c:v>
          </c:tx>
          <c:spPr>
            <a:ln w="28575">
              <a:noFill/>
            </a:ln>
          </c:spPr>
          <c:marker>
            <c:symbol val="x"/>
            <c:size val="5"/>
            <c:spPr>
              <a:noFill/>
              <a:ln w="12700">
                <a:solidFill>
                  <a:srgbClr val="FF6600"/>
                </a:solidFill>
                <a:prstDash val="solid"/>
              </a:ln>
            </c:spPr>
          </c:marke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marker>
              <c:symbol val="diamond"/>
              <c:size val="5"/>
            </c:marker>
            <c:bubble3D val="0"/>
          </c:dPt>
          <c:dPt>
            <c:idx val="7"/>
            <c:marker>
              <c:symbol val="diamond"/>
              <c:size val="5"/>
            </c:marker>
            <c:bubble3D val="0"/>
          </c:dPt>
          <c:dPt>
            <c:idx val="8"/>
            <c:marker>
              <c:symbol val="diamond"/>
              <c:size val="5"/>
            </c:marker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bubble3D val="0"/>
          </c:dPt>
          <c:dPt>
            <c:idx val="13"/>
            <c:bubble3D val="0"/>
          </c:dPt>
          <c:dPt>
            <c:idx val="14"/>
            <c:bubble3D val="0"/>
          </c:dPt>
          <c:dPt>
            <c:idx val="15"/>
            <c:marker>
              <c:symbol val="diamond"/>
              <c:size val="5"/>
            </c:marker>
            <c:bubble3D val="0"/>
          </c:dPt>
          <c:dPt>
            <c:idx val="16"/>
            <c:marker>
              <c:symbol val="diamond"/>
              <c:size val="5"/>
            </c:marker>
            <c:bubble3D val="0"/>
          </c:dPt>
          <c:dPt>
            <c:idx val="17"/>
            <c:marker>
              <c:symbol val="diamond"/>
              <c:size val="5"/>
            </c:marker>
            <c:bubble3D val="0"/>
          </c:dPt>
          <c:dPt>
            <c:idx val="18"/>
            <c:bubble3D val="0"/>
          </c:dPt>
          <c:dPt>
            <c:idx val="19"/>
            <c:bubble3D val="0"/>
          </c:dPt>
          <c:dPt>
            <c:idx val="20"/>
            <c:bubble3D val="0"/>
          </c:dPt>
          <c:cat>
            <c:strRef>
              <c:f>'Class 3 PSD'!$B$4:$B$24</c:f>
              <c:strCache>
                <c:ptCount val="21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12-USGS</c:v>
                </c:pt>
                <c:pt idx="4">
                  <c:v>12-USGS</c:v>
                </c:pt>
                <c:pt idx="5">
                  <c:v>12-USGS</c:v>
                </c:pt>
                <c:pt idx="6">
                  <c:v>13-Other</c:v>
                </c:pt>
                <c:pt idx="7">
                  <c:v>13-Other</c:v>
                </c:pt>
                <c:pt idx="8">
                  <c:v>13-Other</c:v>
                </c:pt>
                <c:pt idx="9">
                  <c:v>14-USGS</c:v>
                </c:pt>
                <c:pt idx="10">
                  <c:v>14-USGS</c:v>
                </c:pt>
                <c:pt idx="11">
                  <c:v>14-USGS</c:v>
                </c:pt>
                <c:pt idx="12">
                  <c:v>15-USGS</c:v>
                </c:pt>
                <c:pt idx="13">
                  <c:v>15-USGS</c:v>
                </c:pt>
                <c:pt idx="14">
                  <c:v>15-USGS</c:v>
                </c:pt>
                <c:pt idx="15">
                  <c:v>16-Other</c:v>
                </c:pt>
                <c:pt idx="16">
                  <c:v>16-Other</c:v>
                </c:pt>
                <c:pt idx="17">
                  <c:v>16-Other</c:v>
                </c:pt>
                <c:pt idx="18">
                  <c:v>17-USGS</c:v>
                </c:pt>
                <c:pt idx="19">
                  <c:v>17-USGS</c:v>
                </c:pt>
                <c:pt idx="20">
                  <c:v>17-USGS</c:v>
                </c:pt>
              </c:strCache>
            </c:strRef>
          </c:cat>
          <c:val>
            <c:numRef>
              <c:f>'Class 3 PSD'!$E$4:$E$24</c:f>
              <c:numCache>
                <c:formatCode>0.0</c:formatCode>
                <c:ptCount val="21"/>
                <c:pt idx="0">
                  <c:v>15.6</c:v>
                </c:pt>
                <c:pt idx="1">
                  <c:v>14.9</c:v>
                </c:pt>
                <c:pt idx="2">
                  <c:v>14.8</c:v>
                </c:pt>
                <c:pt idx="3">
                  <c:v>16.899999999999999</c:v>
                </c:pt>
                <c:pt idx="4">
                  <c:v>14.4</c:v>
                </c:pt>
                <c:pt idx="5">
                  <c:v>14.4</c:v>
                </c:pt>
                <c:pt idx="6" formatCode="General">
                  <c:v>12.6</c:v>
                </c:pt>
                <c:pt idx="7" formatCode="General">
                  <c:v>15.5</c:v>
                </c:pt>
                <c:pt idx="8">
                  <c:v>14.8</c:v>
                </c:pt>
                <c:pt idx="9">
                  <c:v>20.5</c:v>
                </c:pt>
                <c:pt idx="10">
                  <c:v>23.3</c:v>
                </c:pt>
                <c:pt idx="11">
                  <c:v>20.3</c:v>
                </c:pt>
                <c:pt idx="12">
                  <c:v>12.5</c:v>
                </c:pt>
                <c:pt idx="13">
                  <c:v>13</c:v>
                </c:pt>
                <c:pt idx="14">
                  <c:v>11.9</c:v>
                </c:pt>
                <c:pt idx="15" formatCode="0.00">
                  <c:v>14.82</c:v>
                </c:pt>
                <c:pt idx="16" formatCode="0.00">
                  <c:v>15.58</c:v>
                </c:pt>
                <c:pt idx="17" formatCode="0.00">
                  <c:v>10.48</c:v>
                </c:pt>
                <c:pt idx="18">
                  <c:v>17.7</c:v>
                </c:pt>
                <c:pt idx="19">
                  <c:v>17.3</c:v>
                </c:pt>
                <c:pt idx="20">
                  <c:v>16.3</c:v>
                </c:pt>
              </c:numCache>
            </c:numRef>
          </c:val>
          <c:smooth val="0"/>
        </c:ser>
        <c:ser>
          <c:idx val="1"/>
          <c:order val="1"/>
          <c:tx>
            <c:v>Median (14.90)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dPt>
            <c:idx val="8"/>
            <c:bubble3D val="0"/>
          </c:dPt>
          <c:val>
            <c:numRef>
              <c:f>'Class 3 PSD'!$M$4:$M$24</c:f>
              <c:numCache>
                <c:formatCode>0.00</c:formatCode>
                <c:ptCount val="21"/>
                <c:pt idx="0">
                  <c:v>14.9</c:v>
                </c:pt>
                <c:pt idx="1">
                  <c:v>14.9</c:v>
                </c:pt>
                <c:pt idx="2">
                  <c:v>14.9</c:v>
                </c:pt>
                <c:pt idx="3">
                  <c:v>14.9</c:v>
                </c:pt>
                <c:pt idx="4">
                  <c:v>14.9</c:v>
                </c:pt>
                <c:pt idx="5">
                  <c:v>14.9</c:v>
                </c:pt>
                <c:pt idx="6">
                  <c:v>14.9</c:v>
                </c:pt>
                <c:pt idx="7">
                  <c:v>14.9</c:v>
                </c:pt>
                <c:pt idx="8">
                  <c:v>14.9</c:v>
                </c:pt>
                <c:pt idx="9">
                  <c:v>14.9</c:v>
                </c:pt>
                <c:pt idx="10">
                  <c:v>14.9</c:v>
                </c:pt>
                <c:pt idx="11">
                  <c:v>14.9</c:v>
                </c:pt>
                <c:pt idx="12">
                  <c:v>14.9</c:v>
                </c:pt>
                <c:pt idx="13">
                  <c:v>14.9</c:v>
                </c:pt>
                <c:pt idx="14">
                  <c:v>14.9</c:v>
                </c:pt>
                <c:pt idx="15">
                  <c:v>14.9</c:v>
                </c:pt>
                <c:pt idx="16">
                  <c:v>14.9</c:v>
                </c:pt>
                <c:pt idx="17">
                  <c:v>14.9</c:v>
                </c:pt>
                <c:pt idx="18">
                  <c:v>14.9</c:v>
                </c:pt>
                <c:pt idx="19">
                  <c:v>14.9</c:v>
                </c:pt>
                <c:pt idx="20">
                  <c:v>14.9</c:v>
                </c:pt>
              </c:numCache>
            </c:numRef>
          </c:val>
          <c:smooth val="0"/>
        </c:ser>
        <c:ser>
          <c:idx val="4"/>
          <c:order val="2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val>
            <c:numRef>
              <c:f>'Class 3 PSD'!$N$4:$N$24</c:f>
              <c:numCache>
                <c:formatCode>0.00</c:formatCode>
                <c:ptCount val="21"/>
                <c:pt idx="0">
                  <c:v>9.3403261675315079</c:v>
                </c:pt>
                <c:pt idx="1">
                  <c:v>9.3403261675315079</c:v>
                </c:pt>
                <c:pt idx="2">
                  <c:v>9.3403261675315079</c:v>
                </c:pt>
                <c:pt idx="3">
                  <c:v>9.3403261675315079</c:v>
                </c:pt>
                <c:pt idx="4">
                  <c:v>9.3403261675315079</c:v>
                </c:pt>
                <c:pt idx="5">
                  <c:v>9.3403261675315079</c:v>
                </c:pt>
                <c:pt idx="6">
                  <c:v>9.3403261675315079</c:v>
                </c:pt>
                <c:pt idx="7">
                  <c:v>9.3403261675315079</c:v>
                </c:pt>
                <c:pt idx="8">
                  <c:v>9.3403261675315079</c:v>
                </c:pt>
                <c:pt idx="9">
                  <c:v>9.3403261675315079</c:v>
                </c:pt>
                <c:pt idx="10">
                  <c:v>9.3403261675315079</c:v>
                </c:pt>
                <c:pt idx="11">
                  <c:v>9.3403261675315079</c:v>
                </c:pt>
                <c:pt idx="12">
                  <c:v>9.3403261675315079</c:v>
                </c:pt>
                <c:pt idx="13">
                  <c:v>9.3403261675315079</c:v>
                </c:pt>
                <c:pt idx="14">
                  <c:v>9.3403261675315079</c:v>
                </c:pt>
                <c:pt idx="15">
                  <c:v>9.3403261675315079</c:v>
                </c:pt>
                <c:pt idx="16">
                  <c:v>9.3403261675315079</c:v>
                </c:pt>
                <c:pt idx="17">
                  <c:v>9.3403261675315079</c:v>
                </c:pt>
                <c:pt idx="18">
                  <c:v>9.3403261675315079</c:v>
                </c:pt>
                <c:pt idx="19">
                  <c:v>9.3403261675315079</c:v>
                </c:pt>
                <c:pt idx="20">
                  <c:v>9.3403261675315079</c:v>
                </c:pt>
              </c:numCache>
            </c:numRef>
          </c:val>
          <c:smooth val="0"/>
        </c:ser>
        <c:ser>
          <c:idx val="5"/>
          <c:order val="3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val>
            <c:numRef>
              <c:f>'Class 3 PSD'!$O$4:$O$24</c:f>
              <c:numCache>
                <c:formatCode>0.00</c:formatCode>
                <c:ptCount val="21"/>
                <c:pt idx="0">
                  <c:v>20.459673832468493</c:v>
                </c:pt>
                <c:pt idx="1">
                  <c:v>20.459673832468493</c:v>
                </c:pt>
                <c:pt idx="2">
                  <c:v>20.459673832468493</c:v>
                </c:pt>
                <c:pt idx="3">
                  <c:v>20.459673832468493</c:v>
                </c:pt>
                <c:pt idx="4">
                  <c:v>20.459673832468493</c:v>
                </c:pt>
                <c:pt idx="5">
                  <c:v>20.459673832468493</c:v>
                </c:pt>
                <c:pt idx="6">
                  <c:v>20.459673832468493</c:v>
                </c:pt>
                <c:pt idx="7">
                  <c:v>20.459673832468493</c:v>
                </c:pt>
                <c:pt idx="8">
                  <c:v>20.459673832468493</c:v>
                </c:pt>
                <c:pt idx="9">
                  <c:v>20.459673832468493</c:v>
                </c:pt>
                <c:pt idx="10">
                  <c:v>20.459673832468493</c:v>
                </c:pt>
                <c:pt idx="11">
                  <c:v>20.459673832468493</c:v>
                </c:pt>
                <c:pt idx="12">
                  <c:v>20.459673832468493</c:v>
                </c:pt>
                <c:pt idx="13">
                  <c:v>20.459673832468493</c:v>
                </c:pt>
                <c:pt idx="14">
                  <c:v>20.459673832468493</c:v>
                </c:pt>
                <c:pt idx="15">
                  <c:v>20.459673832468493</c:v>
                </c:pt>
                <c:pt idx="16">
                  <c:v>20.459673832468493</c:v>
                </c:pt>
                <c:pt idx="17">
                  <c:v>20.459673832468493</c:v>
                </c:pt>
                <c:pt idx="18">
                  <c:v>20.459673832468493</c:v>
                </c:pt>
                <c:pt idx="19">
                  <c:v>20.459673832468493</c:v>
                </c:pt>
                <c:pt idx="20">
                  <c:v>20.459673832468493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1545760"/>
        <c:axId val="501546152"/>
      </c:lineChart>
      <c:catAx>
        <c:axId val="501545760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Lab ID#</a:t>
                </a:r>
              </a:p>
            </c:rich>
          </c:tx>
          <c:layout>
            <c:manualLayout>
              <c:xMode val="edge"/>
              <c:yMode val="edge"/>
              <c:x val="0.49611541551078359"/>
              <c:y val="0.897226745544241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1546152"/>
        <c:crossesAt val="0"/>
        <c:auto val="1"/>
        <c:lblAlgn val="ctr"/>
        <c:lblOffset val="100"/>
        <c:tickLblSkip val="3"/>
        <c:tickMarkSkip val="3"/>
        <c:noMultiLvlLbl val="0"/>
      </c:catAx>
      <c:valAx>
        <c:axId val="501546152"/>
        <c:scaling>
          <c:orientation val="minMax"/>
          <c:max val="3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Reported Value</a:t>
                </a:r>
              </a:p>
            </c:rich>
          </c:tx>
          <c:layout>
            <c:manualLayout>
              <c:xMode val="edge"/>
              <c:yMode val="edge"/>
              <c:x val="7.0233324926910834E-3"/>
              <c:y val="0.4061990696843523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1545760"/>
        <c:crosses val="autoZero"/>
        <c:crossBetween val="between"/>
        <c:majorUnit val="5"/>
        <c:minorUnit val="5"/>
      </c:valAx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ayout>
        <c:manualLayout>
          <c:xMode val="edge"/>
          <c:yMode val="edge"/>
          <c:x val="0.15302491103202848"/>
          <c:y val="0.95287958115183258"/>
          <c:w val="0.75355871886120984"/>
          <c:h val="3.79581151832460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USGS Sediment Quality Assurance Project - Study 2, 2015
Particle Size Distribution Results
Percent &lt;0.008 mm</a:t>
            </a:r>
          </a:p>
        </c:rich>
      </c:tx>
      <c:layout>
        <c:manualLayout>
          <c:xMode val="edge"/>
          <c:yMode val="edge"/>
          <c:x val="0.25305211514930742"/>
          <c:y val="1.95757925547264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47337032159237E-2"/>
          <c:y val="0.19203425815228595"/>
          <c:w val="0.91453940066592676"/>
          <c:h val="0.5859247135842881"/>
        </c:manualLayout>
      </c:layout>
      <c:lineChart>
        <c:grouping val="standard"/>
        <c:varyColors val="0"/>
        <c:ser>
          <c:idx val="0"/>
          <c:order val="0"/>
          <c:tx>
            <c:v>Results</c:v>
          </c:tx>
          <c:spPr>
            <a:ln w="28575">
              <a:noFill/>
            </a:ln>
          </c:spPr>
          <c:marker>
            <c:symbol val="x"/>
            <c:size val="5"/>
            <c:spPr>
              <a:noFill/>
              <a:ln w="12700">
                <a:solidFill>
                  <a:srgbClr val="FF6600"/>
                </a:solidFill>
                <a:prstDash val="solid"/>
              </a:ln>
            </c:spPr>
          </c:marke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marker>
              <c:symbol val="diamond"/>
              <c:size val="5"/>
            </c:marker>
            <c:bubble3D val="0"/>
          </c:dPt>
          <c:dPt>
            <c:idx val="7"/>
            <c:marker>
              <c:symbol val="diamond"/>
              <c:size val="5"/>
            </c:marker>
            <c:bubble3D val="0"/>
          </c:dPt>
          <c:dPt>
            <c:idx val="8"/>
            <c:marker>
              <c:symbol val="diamond"/>
              <c:size val="5"/>
            </c:marker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bubble3D val="0"/>
          </c:dPt>
          <c:dPt>
            <c:idx val="13"/>
            <c:bubble3D val="0"/>
          </c:dPt>
          <c:dPt>
            <c:idx val="14"/>
            <c:bubble3D val="0"/>
          </c:dPt>
          <c:dPt>
            <c:idx val="15"/>
            <c:marker>
              <c:symbol val="diamond"/>
              <c:size val="5"/>
            </c:marker>
            <c:bubble3D val="0"/>
          </c:dPt>
          <c:dPt>
            <c:idx val="16"/>
            <c:marker>
              <c:symbol val="diamond"/>
              <c:size val="5"/>
            </c:marker>
            <c:bubble3D val="0"/>
          </c:dPt>
          <c:dPt>
            <c:idx val="17"/>
            <c:marker>
              <c:symbol val="diamond"/>
              <c:size val="5"/>
            </c:marker>
            <c:bubble3D val="0"/>
          </c:dPt>
          <c:dPt>
            <c:idx val="18"/>
            <c:bubble3D val="0"/>
          </c:dPt>
          <c:dPt>
            <c:idx val="19"/>
            <c:bubble3D val="0"/>
          </c:dPt>
          <c:dPt>
            <c:idx val="20"/>
            <c:bubble3D val="0"/>
          </c:dPt>
          <c:cat>
            <c:strRef>
              <c:f>'Class 3 PSD'!$B$4:$B$24</c:f>
              <c:strCache>
                <c:ptCount val="21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12-USGS</c:v>
                </c:pt>
                <c:pt idx="4">
                  <c:v>12-USGS</c:v>
                </c:pt>
                <c:pt idx="5">
                  <c:v>12-USGS</c:v>
                </c:pt>
                <c:pt idx="6">
                  <c:v>13-Other</c:v>
                </c:pt>
                <c:pt idx="7">
                  <c:v>13-Other</c:v>
                </c:pt>
                <c:pt idx="8">
                  <c:v>13-Other</c:v>
                </c:pt>
                <c:pt idx="9">
                  <c:v>14-USGS</c:v>
                </c:pt>
                <c:pt idx="10">
                  <c:v>14-USGS</c:v>
                </c:pt>
                <c:pt idx="11">
                  <c:v>14-USGS</c:v>
                </c:pt>
                <c:pt idx="12">
                  <c:v>15-USGS</c:v>
                </c:pt>
                <c:pt idx="13">
                  <c:v>15-USGS</c:v>
                </c:pt>
                <c:pt idx="14">
                  <c:v>15-USGS</c:v>
                </c:pt>
                <c:pt idx="15">
                  <c:v>16-Other</c:v>
                </c:pt>
                <c:pt idx="16">
                  <c:v>16-Other</c:v>
                </c:pt>
                <c:pt idx="17">
                  <c:v>16-Other</c:v>
                </c:pt>
                <c:pt idx="18">
                  <c:v>17-USGS</c:v>
                </c:pt>
                <c:pt idx="19">
                  <c:v>17-USGS</c:v>
                </c:pt>
                <c:pt idx="20">
                  <c:v>17-USGS</c:v>
                </c:pt>
              </c:strCache>
            </c:strRef>
          </c:cat>
          <c:val>
            <c:numRef>
              <c:f>'Class 3 PSD'!$F$4:$F$24</c:f>
              <c:numCache>
                <c:formatCode>0.0</c:formatCode>
                <c:ptCount val="21"/>
                <c:pt idx="0">
                  <c:v>17.7</c:v>
                </c:pt>
                <c:pt idx="1">
                  <c:v>18.399999999999999</c:v>
                </c:pt>
                <c:pt idx="2">
                  <c:v>18.2</c:v>
                </c:pt>
                <c:pt idx="3">
                  <c:v>22.5</c:v>
                </c:pt>
                <c:pt idx="4">
                  <c:v>21.7</c:v>
                </c:pt>
                <c:pt idx="5">
                  <c:v>20.9</c:v>
                </c:pt>
                <c:pt idx="6" formatCode="General">
                  <c:v>23.4</c:v>
                </c:pt>
                <c:pt idx="7" formatCode="General">
                  <c:v>25.5</c:v>
                </c:pt>
                <c:pt idx="8" formatCode="General">
                  <c:v>24.5</c:v>
                </c:pt>
                <c:pt idx="9">
                  <c:v>33</c:v>
                </c:pt>
                <c:pt idx="10">
                  <c:v>35.1</c:v>
                </c:pt>
                <c:pt idx="11">
                  <c:v>32.700000000000003</c:v>
                </c:pt>
                <c:pt idx="12">
                  <c:v>21.5</c:v>
                </c:pt>
                <c:pt idx="13">
                  <c:v>22.9</c:v>
                </c:pt>
                <c:pt idx="14">
                  <c:v>21.6</c:v>
                </c:pt>
                <c:pt idx="15" formatCode="0.00">
                  <c:v>21.53</c:v>
                </c:pt>
                <c:pt idx="16" formatCode="0.00">
                  <c:v>21.37</c:v>
                </c:pt>
                <c:pt idx="17" formatCode="0.00">
                  <c:v>20.76</c:v>
                </c:pt>
                <c:pt idx="18">
                  <c:v>20.2</c:v>
                </c:pt>
                <c:pt idx="19">
                  <c:v>20.2</c:v>
                </c:pt>
                <c:pt idx="20">
                  <c:v>18.399999999999999</c:v>
                </c:pt>
              </c:numCache>
            </c:numRef>
          </c:val>
          <c:smooth val="0"/>
        </c:ser>
        <c:ser>
          <c:idx val="1"/>
          <c:order val="1"/>
          <c:tx>
            <c:v>Median (21.53)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'Class 3 PSD'!$P$4:$P$24</c:f>
              <c:numCache>
                <c:formatCode>0.00</c:formatCode>
                <c:ptCount val="21"/>
                <c:pt idx="0">
                  <c:v>21.53</c:v>
                </c:pt>
                <c:pt idx="1">
                  <c:v>21.53</c:v>
                </c:pt>
                <c:pt idx="2">
                  <c:v>21.53</c:v>
                </c:pt>
                <c:pt idx="3">
                  <c:v>21.53</c:v>
                </c:pt>
                <c:pt idx="4">
                  <c:v>21.53</c:v>
                </c:pt>
                <c:pt idx="5">
                  <c:v>21.53</c:v>
                </c:pt>
                <c:pt idx="6">
                  <c:v>21.53</c:v>
                </c:pt>
                <c:pt idx="7">
                  <c:v>21.53</c:v>
                </c:pt>
                <c:pt idx="8">
                  <c:v>21.53</c:v>
                </c:pt>
                <c:pt idx="9">
                  <c:v>21.53</c:v>
                </c:pt>
                <c:pt idx="10">
                  <c:v>21.53</c:v>
                </c:pt>
                <c:pt idx="11">
                  <c:v>21.53</c:v>
                </c:pt>
                <c:pt idx="12">
                  <c:v>21.53</c:v>
                </c:pt>
                <c:pt idx="13">
                  <c:v>21.53</c:v>
                </c:pt>
                <c:pt idx="14">
                  <c:v>21.53</c:v>
                </c:pt>
                <c:pt idx="15">
                  <c:v>21.53</c:v>
                </c:pt>
                <c:pt idx="16">
                  <c:v>21.53</c:v>
                </c:pt>
                <c:pt idx="17">
                  <c:v>21.53</c:v>
                </c:pt>
                <c:pt idx="18">
                  <c:v>21.53</c:v>
                </c:pt>
                <c:pt idx="19">
                  <c:v>21.53</c:v>
                </c:pt>
                <c:pt idx="20">
                  <c:v>21.53</c:v>
                </c:pt>
              </c:numCache>
            </c:numRef>
          </c:val>
          <c:smooth val="0"/>
        </c:ser>
        <c:ser>
          <c:idx val="4"/>
          <c:order val="2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val>
            <c:numRef>
              <c:f>'Class 3 PSD'!$Q$4:$Q$24</c:f>
              <c:numCache>
                <c:formatCode>0.00</c:formatCode>
                <c:ptCount val="21"/>
                <c:pt idx="0">
                  <c:v>14.413617494440329</c:v>
                </c:pt>
                <c:pt idx="1">
                  <c:v>14.413617494440329</c:v>
                </c:pt>
                <c:pt idx="2">
                  <c:v>14.413617494440329</c:v>
                </c:pt>
                <c:pt idx="3">
                  <c:v>14.413617494440329</c:v>
                </c:pt>
                <c:pt idx="4">
                  <c:v>14.413617494440329</c:v>
                </c:pt>
                <c:pt idx="5">
                  <c:v>14.413617494440329</c:v>
                </c:pt>
                <c:pt idx="6">
                  <c:v>14.413617494440329</c:v>
                </c:pt>
                <c:pt idx="7">
                  <c:v>14.413617494440329</c:v>
                </c:pt>
                <c:pt idx="8">
                  <c:v>14.413617494440329</c:v>
                </c:pt>
                <c:pt idx="9">
                  <c:v>14.413617494440329</c:v>
                </c:pt>
                <c:pt idx="10">
                  <c:v>14.413617494440329</c:v>
                </c:pt>
                <c:pt idx="11">
                  <c:v>14.413617494440329</c:v>
                </c:pt>
                <c:pt idx="12">
                  <c:v>14.413617494440329</c:v>
                </c:pt>
                <c:pt idx="13">
                  <c:v>14.413617494440329</c:v>
                </c:pt>
                <c:pt idx="14">
                  <c:v>14.413617494440329</c:v>
                </c:pt>
                <c:pt idx="15">
                  <c:v>14.413617494440329</c:v>
                </c:pt>
                <c:pt idx="16">
                  <c:v>14.413617494440329</c:v>
                </c:pt>
                <c:pt idx="17">
                  <c:v>14.413617494440329</c:v>
                </c:pt>
                <c:pt idx="18">
                  <c:v>14.413617494440329</c:v>
                </c:pt>
                <c:pt idx="19">
                  <c:v>14.413617494440329</c:v>
                </c:pt>
                <c:pt idx="20">
                  <c:v>14.413617494440329</c:v>
                </c:pt>
              </c:numCache>
            </c:numRef>
          </c:val>
          <c:smooth val="0"/>
        </c:ser>
        <c:ser>
          <c:idx val="5"/>
          <c:order val="3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val>
            <c:numRef>
              <c:f>'Class 3 PSD'!$R$4:$R$24</c:f>
              <c:numCache>
                <c:formatCode>0.00</c:formatCode>
                <c:ptCount val="21"/>
                <c:pt idx="0">
                  <c:v>28.646382505559671</c:v>
                </c:pt>
                <c:pt idx="1">
                  <c:v>28.646382505559671</c:v>
                </c:pt>
                <c:pt idx="2">
                  <c:v>28.646382505559671</c:v>
                </c:pt>
                <c:pt idx="3">
                  <c:v>28.646382505559671</c:v>
                </c:pt>
                <c:pt idx="4">
                  <c:v>28.646382505559671</c:v>
                </c:pt>
                <c:pt idx="5">
                  <c:v>28.646382505559671</c:v>
                </c:pt>
                <c:pt idx="6">
                  <c:v>28.646382505559671</c:v>
                </c:pt>
                <c:pt idx="7">
                  <c:v>28.646382505559671</c:v>
                </c:pt>
                <c:pt idx="8">
                  <c:v>28.646382505559671</c:v>
                </c:pt>
                <c:pt idx="9">
                  <c:v>28.646382505559671</c:v>
                </c:pt>
                <c:pt idx="10">
                  <c:v>28.646382505559671</c:v>
                </c:pt>
                <c:pt idx="11">
                  <c:v>28.646382505559671</c:v>
                </c:pt>
                <c:pt idx="12">
                  <c:v>28.646382505559671</c:v>
                </c:pt>
                <c:pt idx="13">
                  <c:v>28.646382505559671</c:v>
                </c:pt>
                <c:pt idx="14">
                  <c:v>28.646382505559671</c:v>
                </c:pt>
                <c:pt idx="15">
                  <c:v>28.646382505559671</c:v>
                </c:pt>
                <c:pt idx="16">
                  <c:v>28.646382505559671</c:v>
                </c:pt>
                <c:pt idx="17">
                  <c:v>28.646382505559671</c:v>
                </c:pt>
                <c:pt idx="18">
                  <c:v>28.646382505559671</c:v>
                </c:pt>
                <c:pt idx="19">
                  <c:v>28.646382505559671</c:v>
                </c:pt>
                <c:pt idx="20">
                  <c:v>28.646382505559671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1942152"/>
        <c:axId val="501942544"/>
      </c:lineChart>
      <c:catAx>
        <c:axId val="501942152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Lab ID#</a:t>
                </a:r>
              </a:p>
            </c:rich>
          </c:tx>
          <c:layout>
            <c:manualLayout>
              <c:xMode val="edge"/>
              <c:yMode val="edge"/>
              <c:x val="0.49611541551078359"/>
              <c:y val="0.897226745544241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1942544"/>
        <c:crossesAt val="5"/>
        <c:auto val="1"/>
        <c:lblAlgn val="ctr"/>
        <c:lblOffset val="100"/>
        <c:tickLblSkip val="3"/>
        <c:tickMarkSkip val="3"/>
        <c:noMultiLvlLbl val="0"/>
      </c:catAx>
      <c:valAx>
        <c:axId val="501942544"/>
        <c:scaling>
          <c:orientation val="minMax"/>
          <c:max val="40"/>
          <c:min val="5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Reported Value</a:t>
                </a:r>
              </a:p>
            </c:rich>
          </c:tx>
          <c:layout>
            <c:manualLayout>
              <c:xMode val="edge"/>
              <c:yMode val="edge"/>
              <c:x val="5.5590597390114968E-3"/>
              <c:y val="0.404255376755090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1942152"/>
        <c:crosses val="autoZero"/>
        <c:crossBetween val="between"/>
        <c:majorUnit val="5"/>
        <c:minorUnit val="5"/>
      </c:valAx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ayout>
        <c:manualLayout>
          <c:xMode val="edge"/>
          <c:yMode val="edge"/>
          <c:x val="0.15302491103202848"/>
          <c:y val="0.952755905511811"/>
          <c:w val="0.75355871886120984"/>
          <c:h val="3.805774278215223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USGS Sediment Quality Assurance Project - Study 2, 2015
Particle Size Distribution Results
Percent &lt;0.016 mm</a:t>
            </a:r>
          </a:p>
        </c:rich>
      </c:tx>
      <c:layout>
        <c:manualLayout>
          <c:xMode val="edge"/>
          <c:yMode val="edge"/>
          <c:x val="0.25305211514930742"/>
          <c:y val="1.95759643264487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922308546059936E-2"/>
          <c:y val="0.18954248366013071"/>
          <c:w val="0.91453940066592676"/>
          <c:h val="0.58660130718954251"/>
        </c:manualLayout>
      </c:layout>
      <c:lineChart>
        <c:grouping val="standard"/>
        <c:varyColors val="0"/>
        <c:ser>
          <c:idx val="0"/>
          <c:order val="0"/>
          <c:tx>
            <c:v>Results</c:v>
          </c:tx>
          <c:spPr>
            <a:ln w="28575">
              <a:noFill/>
            </a:ln>
          </c:spPr>
          <c:marker>
            <c:symbol val="x"/>
            <c:size val="5"/>
            <c:spPr>
              <a:noFill/>
              <a:ln w="12700">
                <a:solidFill>
                  <a:srgbClr val="FF6600"/>
                </a:solidFill>
                <a:prstDash val="solid"/>
              </a:ln>
            </c:spPr>
          </c:marke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marker>
              <c:symbol val="diamond"/>
              <c:size val="5"/>
            </c:marker>
            <c:bubble3D val="0"/>
          </c:dPt>
          <c:dPt>
            <c:idx val="7"/>
            <c:marker>
              <c:symbol val="diamond"/>
              <c:size val="5"/>
            </c:marker>
            <c:bubble3D val="0"/>
          </c:dPt>
          <c:dPt>
            <c:idx val="8"/>
            <c:marker>
              <c:symbol val="diamond"/>
              <c:size val="5"/>
            </c:marker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bubble3D val="0"/>
          </c:dPt>
          <c:dPt>
            <c:idx val="13"/>
            <c:bubble3D val="0"/>
          </c:dPt>
          <c:dPt>
            <c:idx val="14"/>
            <c:bubble3D val="0"/>
          </c:dPt>
          <c:dPt>
            <c:idx val="15"/>
            <c:marker>
              <c:symbol val="diamond"/>
              <c:size val="5"/>
            </c:marker>
            <c:bubble3D val="0"/>
          </c:dPt>
          <c:dPt>
            <c:idx val="16"/>
            <c:marker>
              <c:symbol val="diamond"/>
              <c:size val="5"/>
            </c:marker>
            <c:bubble3D val="0"/>
          </c:dPt>
          <c:dPt>
            <c:idx val="17"/>
            <c:marker>
              <c:symbol val="diamond"/>
              <c:size val="5"/>
            </c:marker>
            <c:bubble3D val="0"/>
          </c:dPt>
          <c:dPt>
            <c:idx val="18"/>
            <c:bubble3D val="0"/>
          </c:dPt>
          <c:dPt>
            <c:idx val="19"/>
            <c:bubble3D val="0"/>
          </c:dPt>
          <c:dPt>
            <c:idx val="20"/>
            <c:bubble3D val="0"/>
          </c:dPt>
          <c:cat>
            <c:strRef>
              <c:f>'Class 3 PSD'!$B$4:$B$24</c:f>
              <c:strCache>
                <c:ptCount val="21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12-USGS</c:v>
                </c:pt>
                <c:pt idx="4">
                  <c:v>12-USGS</c:v>
                </c:pt>
                <c:pt idx="5">
                  <c:v>12-USGS</c:v>
                </c:pt>
                <c:pt idx="6">
                  <c:v>13-Other</c:v>
                </c:pt>
                <c:pt idx="7">
                  <c:v>13-Other</c:v>
                </c:pt>
                <c:pt idx="8">
                  <c:v>13-Other</c:v>
                </c:pt>
                <c:pt idx="9">
                  <c:v>14-USGS</c:v>
                </c:pt>
                <c:pt idx="10">
                  <c:v>14-USGS</c:v>
                </c:pt>
                <c:pt idx="11">
                  <c:v>14-USGS</c:v>
                </c:pt>
                <c:pt idx="12">
                  <c:v>15-USGS</c:v>
                </c:pt>
                <c:pt idx="13">
                  <c:v>15-USGS</c:v>
                </c:pt>
                <c:pt idx="14">
                  <c:v>15-USGS</c:v>
                </c:pt>
                <c:pt idx="15">
                  <c:v>16-Other</c:v>
                </c:pt>
                <c:pt idx="16">
                  <c:v>16-Other</c:v>
                </c:pt>
                <c:pt idx="17">
                  <c:v>16-Other</c:v>
                </c:pt>
                <c:pt idx="18">
                  <c:v>17-USGS</c:v>
                </c:pt>
                <c:pt idx="19">
                  <c:v>17-USGS</c:v>
                </c:pt>
                <c:pt idx="20">
                  <c:v>17-USGS</c:v>
                </c:pt>
              </c:strCache>
            </c:strRef>
          </c:cat>
          <c:val>
            <c:numRef>
              <c:f>'Class 3 PSD'!$G$4:$G$24</c:f>
              <c:numCache>
                <c:formatCode>0.0</c:formatCode>
                <c:ptCount val="21"/>
                <c:pt idx="0">
                  <c:v>37.299999999999997</c:v>
                </c:pt>
                <c:pt idx="1">
                  <c:v>38</c:v>
                </c:pt>
                <c:pt idx="2">
                  <c:v>37.799999999999997</c:v>
                </c:pt>
                <c:pt idx="3">
                  <c:v>39.9</c:v>
                </c:pt>
                <c:pt idx="4">
                  <c:v>39</c:v>
                </c:pt>
                <c:pt idx="5">
                  <c:v>38.6</c:v>
                </c:pt>
                <c:pt idx="6" formatCode="General">
                  <c:v>47.1</c:v>
                </c:pt>
                <c:pt idx="7" formatCode="General">
                  <c:v>44.3</c:v>
                </c:pt>
                <c:pt idx="8" formatCode="General">
                  <c:v>42.9</c:v>
                </c:pt>
                <c:pt idx="9">
                  <c:v>54</c:v>
                </c:pt>
                <c:pt idx="10">
                  <c:v>55.2</c:v>
                </c:pt>
                <c:pt idx="11">
                  <c:v>53.7</c:v>
                </c:pt>
                <c:pt idx="12">
                  <c:v>37.9</c:v>
                </c:pt>
                <c:pt idx="13">
                  <c:v>39.299999999999997</c:v>
                </c:pt>
                <c:pt idx="14">
                  <c:v>40.4</c:v>
                </c:pt>
                <c:pt idx="15" formatCode="0.00">
                  <c:v>39.229999999999997</c:v>
                </c:pt>
                <c:pt idx="16" formatCode="0.00">
                  <c:v>38.909999999999997</c:v>
                </c:pt>
                <c:pt idx="17" formatCode="0.00">
                  <c:v>39.090000000000003</c:v>
                </c:pt>
                <c:pt idx="18">
                  <c:v>35</c:v>
                </c:pt>
                <c:pt idx="19">
                  <c:v>36.6</c:v>
                </c:pt>
                <c:pt idx="20">
                  <c:v>34.299999999999997</c:v>
                </c:pt>
              </c:numCache>
            </c:numRef>
          </c:val>
          <c:smooth val="0"/>
        </c:ser>
        <c:ser>
          <c:idx val="1"/>
          <c:order val="1"/>
          <c:tx>
            <c:v>Median (39.09)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'Class 3 PSD'!$S$4:$S$24</c:f>
              <c:numCache>
                <c:formatCode>0.00</c:formatCode>
                <c:ptCount val="21"/>
                <c:pt idx="0">
                  <c:v>39.090000000000003</c:v>
                </c:pt>
                <c:pt idx="1">
                  <c:v>39.090000000000003</c:v>
                </c:pt>
                <c:pt idx="2">
                  <c:v>39.090000000000003</c:v>
                </c:pt>
                <c:pt idx="3">
                  <c:v>39.090000000000003</c:v>
                </c:pt>
                <c:pt idx="4">
                  <c:v>39.090000000000003</c:v>
                </c:pt>
                <c:pt idx="5">
                  <c:v>39.090000000000003</c:v>
                </c:pt>
                <c:pt idx="6">
                  <c:v>39.090000000000003</c:v>
                </c:pt>
                <c:pt idx="7">
                  <c:v>39.090000000000003</c:v>
                </c:pt>
                <c:pt idx="8">
                  <c:v>39.090000000000003</c:v>
                </c:pt>
                <c:pt idx="9">
                  <c:v>39.090000000000003</c:v>
                </c:pt>
                <c:pt idx="10">
                  <c:v>39.090000000000003</c:v>
                </c:pt>
                <c:pt idx="11">
                  <c:v>39.090000000000003</c:v>
                </c:pt>
                <c:pt idx="12">
                  <c:v>39.090000000000003</c:v>
                </c:pt>
                <c:pt idx="13">
                  <c:v>39.090000000000003</c:v>
                </c:pt>
                <c:pt idx="14">
                  <c:v>39.090000000000003</c:v>
                </c:pt>
                <c:pt idx="15">
                  <c:v>39.090000000000003</c:v>
                </c:pt>
                <c:pt idx="16">
                  <c:v>39.090000000000003</c:v>
                </c:pt>
                <c:pt idx="17">
                  <c:v>39.090000000000003</c:v>
                </c:pt>
                <c:pt idx="18">
                  <c:v>39.090000000000003</c:v>
                </c:pt>
                <c:pt idx="19">
                  <c:v>39.090000000000003</c:v>
                </c:pt>
                <c:pt idx="20">
                  <c:v>39.090000000000003</c:v>
                </c:pt>
              </c:numCache>
            </c:numRef>
          </c:val>
          <c:smooth val="0"/>
        </c:ser>
        <c:ser>
          <c:idx val="4"/>
          <c:order val="2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val>
            <c:numRef>
              <c:f>'Class 3 PSD'!$T$4:$T$24</c:f>
              <c:numCache>
                <c:formatCode>0.00</c:formatCode>
                <c:ptCount val="21"/>
                <c:pt idx="0">
                  <c:v>27.970652335063011</c:v>
                </c:pt>
                <c:pt idx="1">
                  <c:v>27.970652335063011</c:v>
                </c:pt>
                <c:pt idx="2">
                  <c:v>27.970652335063011</c:v>
                </c:pt>
                <c:pt idx="3">
                  <c:v>27.970652335063011</c:v>
                </c:pt>
                <c:pt idx="4">
                  <c:v>27.970652335063011</c:v>
                </c:pt>
                <c:pt idx="5">
                  <c:v>27.970652335063011</c:v>
                </c:pt>
                <c:pt idx="6">
                  <c:v>27.970652335063011</c:v>
                </c:pt>
                <c:pt idx="7">
                  <c:v>27.970652335063011</c:v>
                </c:pt>
                <c:pt idx="8">
                  <c:v>27.970652335063011</c:v>
                </c:pt>
                <c:pt idx="9">
                  <c:v>27.970652335063011</c:v>
                </c:pt>
                <c:pt idx="10">
                  <c:v>27.970652335063011</c:v>
                </c:pt>
                <c:pt idx="11">
                  <c:v>27.970652335063011</c:v>
                </c:pt>
                <c:pt idx="12">
                  <c:v>27.970652335063011</c:v>
                </c:pt>
                <c:pt idx="13">
                  <c:v>27.970652335063011</c:v>
                </c:pt>
                <c:pt idx="14">
                  <c:v>27.970652335063011</c:v>
                </c:pt>
                <c:pt idx="15">
                  <c:v>27.970652335063011</c:v>
                </c:pt>
                <c:pt idx="16">
                  <c:v>27.970652335063011</c:v>
                </c:pt>
                <c:pt idx="17">
                  <c:v>27.970652335063011</c:v>
                </c:pt>
                <c:pt idx="18">
                  <c:v>27.970652335063011</c:v>
                </c:pt>
                <c:pt idx="19">
                  <c:v>27.970652335063011</c:v>
                </c:pt>
                <c:pt idx="20">
                  <c:v>27.970652335063011</c:v>
                </c:pt>
              </c:numCache>
            </c:numRef>
          </c:val>
          <c:smooth val="0"/>
        </c:ser>
        <c:ser>
          <c:idx val="5"/>
          <c:order val="3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val>
            <c:numRef>
              <c:f>'Class 3 PSD'!$U$4:$U$24</c:f>
              <c:numCache>
                <c:formatCode>0.00</c:formatCode>
                <c:ptCount val="21"/>
                <c:pt idx="0">
                  <c:v>50.209347664936999</c:v>
                </c:pt>
                <c:pt idx="1">
                  <c:v>50.209347664936999</c:v>
                </c:pt>
                <c:pt idx="2">
                  <c:v>50.209347664936999</c:v>
                </c:pt>
                <c:pt idx="3">
                  <c:v>50.209347664936999</c:v>
                </c:pt>
                <c:pt idx="4">
                  <c:v>50.209347664936999</c:v>
                </c:pt>
                <c:pt idx="5">
                  <c:v>50.209347664936999</c:v>
                </c:pt>
                <c:pt idx="6">
                  <c:v>50.209347664936999</c:v>
                </c:pt>
                <c:pt idx="7">
                  <c:v>50.209347664936999</c:v>
                </c:pt>
                <c:pt idx="8">
                  <c:v>50.209347664936999</c:v>
                </c:pt>
                <c:pt idx="9">
                  <c:v>50.209347664936999</c:v>
                </c:pt>
                <c:pt idx="10">
                  <c:v>50.209347664936999</c:v>
                </c:pt>
                <c:pt idx="11">
                  <c:v>50.209347664936999</c:v>
                </c:pt>
                <c:pt idx="12">
                  <c:v>50.209347664936999</c:v>
                </c:pt>
                <c:pt idx="13">
                  <c:v>50.209347664936999</c:v>
                </c:pt>
                <c:pt idx="14">
                  <c:v>50.209347664936999</c:v>
                </c:pt>
                <c:pt idx="15">
                  <c:v>50.209347664936999</c:v>
                </c:pt>
                <c:pt idx="16">
                  <c:v>50.209347664936999</c:v>
                </c:pt>
                <c:pt idx="17">
                  <c:v>50.209347664936999</c:v>
                </c:pt>
                <c:pt idx="18">
                  <c:v>50.209347664936999</c:v>
                </c:pt>
                <c:pt idx="19">
                  <c:v>50.209347664936999</c:v>
                </c:pt>
                <c:pt idx="20">
                  <c:v>50.209347664936999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1943328"/>
        <c:axId val="501943720"/>
      </c:lineChart>
      <c:catAx>
        <c:axId val="501943328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Lab ID#</a:t>
                </a:r>
              </a:p>
            </c:rich>
          </c:tx>
          <c:layout>
            <c:manualLayout>
              <c:xMode val="edge"/>
              <c:yMode val="edge"/>
              <c:x val="0.49611541551078359"/>
              <c:y val="0.897226745544241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1943720"/>
        <c:crossesAt val="20"/>
        <c:auto val="1"/>
        <c:lblAlgn val="ctr"/>
        <c:lblOffset val="100"/>
        <c:tickLblSkip val="3"/>
        <c:tickMarkSkip val="3"/>
        <c:noMultiLvlLbl val="0"/>
      </c:catAx>
      <c:valAx>
        <c:axId val="501943720"/>
        <c:scaling>
          <c:orientation val="minMax"/>
          <c:max val="60"/>
          <c:min val="2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Reported Value</a:t>
                </a:r>
              </a:p>
            </c:rich>
          </c:tx>
          <c:layout>
            <c:manualLayout>
              <c:xMode val="edge"/>
              <c:yMode val="edge"/>
              <c:x val="5.5494064131663265E-3"/>
              <c:y val="0.4035948386032897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1943328"/>
        <c:crosses val="autoZero"/>
        <c:crossBetween val="between"/>
        <c:majorUnit val="5"/>
        <c:minorUnit val="5"/>
      </c:valAx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ayout>
        <c:manualLayout>
          <c:xMode val="edge"/>
          <c:yMode val="edge"/>
          <c:x val="0.15302491103202848"/>
          <c:y val="0.95281774333182179"/>
          <c:w val="0.75355871886120984"/>
          <c:h val="3.800792898269911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USGS Sediment Quality Assurance Project - Study 2, 2015
Particle Size Distribution Results
Percent &lt;0.031 mm</a:t>
            </a:r>
          </a:p>
        </c:rich>
      </c:tx>
      <c:layout>
        <c:manualLayout>
          <c:xMode val="edge"/>
          <c:yMode val="edge"/>
          <c:x val="0.25305211514930742"/>
          <c:y val="1.95757925547264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691453940066588E-2"/>
          <c:y val="0.18985270049099837"/>
          <c:w val="0.90677025527192012"/>
          <c:h val="0.5859247135842881"/>
        </c:manualLayout>
      </c:layout>
      <c:lineChart>
        <c:grouping val="standard"/>
        <c:varyColors val="0"/>
        <c:ser>
          <c:idx val="0"/>
          <c:order val="0"/>
          <c:tx>
            <c:v>Results</c:v>
          </c:tx>
          <c:spPr>
            <a:ln w="28575">
              <a:noFill/>
            </a:ln>
          </c:spPr>
          <c:marker>
            <c:symbol val="x"/>
            <c:size val="5"/>
            <c:spPr>
              <a:noFill/>
              <a:ln w="12700">
                <a:solidFill>
                  <a:srgbClr val="FF6600"/>
                </a:solidFill>
                <a:prstDash val="solid"/>
              </a:ln>
            </c:spPr>
          </c:marke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marker>
              <c:symbol val="diamond"/>
              <c:size val="5"/>
            </c:marker>
            <c:bubble3D val="0"/>
          </c:dPt>
          <c:dPt>
            <c:idx val="7"/>
            <c:marker>
              <c:symbol val="diamond"/>
              <c:size val="5"/>
            </c:marker>
            <c:bubble3D val="0"/>
          </c:dPt>
          <c:dPt>
            <c:idx val="8"/>
            <c:marker>
              <c:symbol val="diamond"/>
              <c:size val="5"/>
            </c:marker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bubble3D val="0"/>
          </c:dPt>
          <c:dPt>
            <c:idx val="13"/>
            <c:bubble3D val="0"/>
          </c:dPt>
          <c:dPt>
            <c:idx val="14"/>
            <c:bubble3D val="0"/>
          </c:dPt>
          <c:dPt>
            <c:idx val="15"/>
            <c:marker>
              <c:symbol val="diamond"/>
              <c:size val="5"/>
            </c:marker>
            <c:bubble3D val="0"/>
          </c:dPt>
          <c:dPt>
            <c:idx val="16"/>
            <c:marker>
              <c:symbol val="diamond"/>
              <c:size val="5"/>
            </c:marker>
            <c:bubble3D val="0"/>
          </c:dPt>
          <c:dPt>
            <c:idx val="17"/>
            <c:marker>
              <c:symbol val="diamond"/>
              <c:size val="5"/>
            </c:marker>
            <c:bubble3D val="0"/>
          </c:dPt>
          <c:dPt>
            <c:idx val="18"/>
            <c:bubble3D val="0"/>
          </c:dPt>
          <c:dPt>
            <c:idx val="19"/>
            <c:bubble3D val="0"/>
          </c:dPt>
          <c:dPt>
            <c:idx val="20"/>
            <c:bubble3D val="0"/>
          </c:dPt>
          <c:cat>
            <c:strRef>
              <c:f>'Class 3 PSD'!$B$4:$B$24</c:f>
              <c:strCache>
                <c:ptCount val="21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12-USGS</c:v>
                </c:pt>
                <c:pt idx="4">
                  <c:v>12-USGS</c:v>
                </c:pt>
                <c:pt idx="5">
                  <c:v>12-USGS</c:v>
                </c:pt>
                <c:pt idx="6">
                  <c:v>13-Other</c:v>
                </c:pt>
                <c:pt idx="7">
                  <c:v>13-Other</c:v>
                </c:pt>
                <c:pt idx="8">
                  <c:v>13-Other</c:v>
                </c:pt>
                <c:pt idx="9">
                  <c:v>14-USGS</c:v>
                </c:pt>
                <c:pt idx="10">
                  <c:v>14-USGS</c:v>
                </c:pt>
                <c:pt idx="11">
                  <c:v>14-USGS</c:v>
                </c:pt>
                <c:pt idx="12">
                  <c:v>15-USGS</c:v>
                </c:pt>
                <c:pt idx="13">
                  <c:v>15-USGS</c:v>
                </c:pt>
                <c:pt idx="14">
                  <c:v>15-USGS</c:v>
                </c:pt>
                <c:pt idx="15">
                  <c:v>16-Other</c:v>
                </c:pt>
                <c:pt idx="16">
                  <c:v>16-Other</c:v>
                </c:pt>
                <c:pt idx="17">
                  <c:v>16-Other</c:v>
                </c:pt>
                <c:pt idx="18">
                  <c:v>17-USGS</c:v>
                </c:pt>
                <c:pt idx="19">
                  <c:v>17-USGS</c:v>
                </c:pt>
                <c:pt idx="20">
                  <c:v>17-USGS</c:v>
                </c:pt>
              </c:strCache>
            </c:strRef>
          </c:cat>
          <c:val>
            <c:numRef>
              <c:f>'Class 3 PSD'!$H$4:$H$24</c:f>
              <c:numCache>
                <c:formatCode>0.0</c:formatCode>
                <c:ptCount val="21"/>
                <c:pt idx="0">
                  <c:v>73.400000000000006</c:v>
                </c:pt>
                <c:pt idx="1">
                  <c:v>73.5</c:v>
                </c:pt>
                <c:pt idx="2">
                  <c:v>75.2</c:v>
                </c:pt>
                <c:pt idx="3">
                  <c:v>74.8</c:v>
                </c:pt>
                <c:pt idx="4">
                  <c:v>75.900000000000006</c:v>
                </c:pt>
                <c:pt idx="5">
                  <c:v>75</c:v>
                </c:pt>
                <c:pt idx="6">
                  <c:v>78</c:v>
                </c:pt>
                <c:pt idx="7">
                  <c:v>75.900000000000006</c:v>
                </c:pt>
                <c:pt idx="8">
                  <c:v>74.900000000000006</c:v>
                </c:pt>
                <c:pt idx="9">
                  <c:v>88.1</c:v>
                </c:pt>
                <c:pt idx="10">
                  <c:v>87.9</c:v>
                </c:pt>
                <c:pt idx="11">
                  <c:v>88.5</c:v>
                </c:pt>
                <c:pt idx="12">
                  <c:v>74.7</c:v>
                </c:pt>
                <c:pt idx="13">
                  <c:v>77.3</c:v>
                </c:pt>
                <c:pt idx="14">
                  <c:v>77.099999999999994</c:v>
                </c:pt>
                <c:pt idx="15" formatCode="0.00">
                  <c:v>78.27</c:v>
                </c:pt>
                <c:pt idx="16" formatCode="0.00">
                  <c:v>77.16</c:v>
                </c:pt>
                <c:pt idx="17" formatCode="0.00">
                  <c:v>75.83</c:v>
                </c:pt>
                <c:pt idx="18">
                  <c:v>72.7</c:v>
                </c:pt>
                <c:pt idx="19">
                  <c:v>72</c:v>
                </c:pt>
                <c:pt idx="20">
                  <c:v>69.900000000000006</c:v>
                </c:pt>
              </c:numCache>
            </c:numRef>
          </c:val>
          <c:smooth val="0"/>
        </c:ser>
        <c:ser>
          <c:idx val="1"/>
          <c:order val="1"/>
          <c:tx>
            <c:v>Median (75.83)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'Class 3 PSD'!$V$4:$V$24</c:f>
              <c:numCache>
                <c:formatCode>0.00</c:formatCode>
                <c:ptCount val="21"/>
                <c:pt idx="0">
                  <c:v>75.83</c:v>
                </c:pt>
                <c:pt idx="1">
                  <c:v>75.83</c:v>
                </c:pt>
                <c:pt idx="2">
                  <c:v>75.83</c:v>
                </c:pt>
                <c:pt idx="3">
                  <c:v>75.83</c:v>
                </c:pt>
                <c:pt idx="4">
                  <c:v>75.83</c:v>
                </c:pt>
                <c:pt idx="5">
                  <c:v>75.83</c:v>
                </c:pt>
                <c:pt idx="6">
                  <c:v>75.83</c:v>
                </c:pt>
                <c:pt idx="7">
                  <c:v>75.83</c:v>
                </c:pt>
                <c:pt idx="8">
                  <c:v>75.83</c:v>
                </c:pt>
                <c:pt idx="9">
                  <c:v>75.83</c:v>
                </c:pt>
                <c:pt idx="10">
                  <c:v>75.83</c:v>
                </c:pt>
                <c:pt idx="11">
                  <c:v>75.83</c:v>
                </c:pt>
                <c:pt idx="12">
                  <c:v>75.83</c:v>
                </c:pt>
                <c:pt idx="13">
                  <c:v>75.83</c:v>
                </c:pt>
                <c:pt idx="14">
                  <c:v>75.83</c:v>
                </c:pt>
                <c:pt idx="15">
                  <c:v>75.83</c:v>
                </c:pt>
                <c:pt idx="16">
                  <c:v>75.83</c:v>
                </c:pt>
                <c:pt idx="17">
                  <c:v>75.83</c:v>
                </c:pt>
                <c:pt idx="18">
                  <c:v>75.83</c:v>
                </c:pt>
                <c:pt idx="19">
                  <c:v>75.83</c:v>
                </c:pt>
                <c:pt idx="20">
                  <c:v>75.83</c:v>
                </c:pt>
              </c:numCache>
            </c:numRef>
          </c:val>
          <c:smooth val="0"/>
        </c:ser>
        <c:ser>
          <c:idx val="4"/>
          <c:order val="2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val>
            <c:numRef>
              <c:f>'Class 3 PSD'!$W$4:$W$24</c:f>
              <c:numCache>
                <c:formatCode>0.00</c:formatCode>
                <c:ptCount val="21"/>
                <c:pt idx="0">
                  <c:v>70.04793921423277</c:v>
                </c:pt>
                <c:pt idx="1">
                  <c:v>70.04793921423277</c:v>
                </c:pt>
                <c:pt idx="2">
                  <c:v>70.04793921423277</c:v>
                </c:pt>
                <c:pt idx="3">
                  <c:v>70.04793921423277</c:v>
                </c:pt>
                <c:pt idx="4">
                  <c:v>70.04793921423277</c:v>
                </c:pt>
                <c:pt idx="5">
                  <c:v>70.04793921423277</c:v>
                </c:pt>
                <c:pt idx="6">
                  <c:v>70.04793921423277</c:v>
                </c:pt>
                <c:pt idx="7">
                  <c:v>70.04793921423277</c:v>
                </c:pt>
                <c:pt idx="8">
                  <c:v>70.04793921423277</c:v>
                </c:pt>
                <c:pt idx="9">
                  <c:v>70.04793921423277</c:v>
                </c:pt>
                <c:pt idx="10">
                  <c:v>70.04793921423277</c:v>
                </c:pt>
                <c:pt idx="11">
                  <c:v>70.04793921423277</c:v>
                </c:pt>
                <c:pt idx="12">
                  <c:v>70.04793921423277</c:v>
                </c:pt>
                <c:pt idx="13">
                  <c:v>70.04793921423277</c:v>
                </c:pt>
                <c:pt idx="14">
                  <c:v>70.04793921423277</c:v>
                </c:pt>
                <c:pt idx="15">
                  <c:v>70.04793921423277</c:v>
                </c:pt>
                <c:pt idx="16">
                  <c:v>70.04793921423277</c:v>
                </c:pt>
                <c:pt idx="17">
                  <c:v>70.04793921423277</c:v>
                </c:pt>
                <c:pt idx="18">
                  <c:v>70.04793921423277</c:v>
                </c:pt>
                <c:pt idx="19">
                  <c:v>70.04793921423277</c:v>
                </c:pt>
                <c:pt idx="20">
                  <c:v>70.04793921423277</c:v>
                </c:pt>
              </c:numCache>
            </c:numRef>
          </c:val>
          <c:smooth val="0"/>
        </c:ser>
        <c:ser>
          <c:idx val="5"/>
          <c:order val="3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val>
            <c:numRef>
              <c:f>'Class 3 PSD'!$X$4:$X$24</c:f>
              <c:numCache>
                <c:formatCode>0.00</c:formatCode>
                <c:ptCount val="21"/>
                <c:pt idx="0">
                  <c:v>81.612060785767227</c:v>
                </c:pt>
                <c:pt idx="1">
                  <c:v>81.612060785767227</c:v>
                </c:pt>
                <c:pt idx="2">
                  <c:v>81.612060785767227</c:v>
                </c:pt>
                <c:pt idx="3">
                  <c:v>81.612060785767227</c:v>
                </c:pt>
                <c:pt idx="4">
                  <c:v>81.612060785767227</c:v>
                </c:pt>
                <c:pt idx="5">
                  <c:v>81.612060785767227</c:v>
                </c:pt>
                <c:pt idx="6">
                  <c:v>81.612060785767227</c:v>
                </c:pt>
                <c:pt idx="7">
                  <c:v>81.612060785767227</c:v>
                </c:pt>
                <c:pt idx="8">
                  <c:v>81.612060785767227</c:v>
                </c:pt>
                <c:pt idx="9">
                  <c:v>81.612060785767227</c:v>
                </c:pt>
                <c:pt idx="10">
                  <c:v>81.612060785767227</c:v>
                </c:pt>
                <c:pt idx="11">
                  <c:v>81.612060785767227</c:v>
                </c:pt>
                <c:pt idx="12">
                  <c:v>81.612060785767227</c:v>
                </c:pt>
                <c:pt idx="13">
                  <c:v>81.612060785767227</c:v>
                </c:pt>
                <c:pt idx="14">
                  <c:v>81.612060785767227</c:v>
                </c:pt>
                <c:pt idx="15">
                  <c:v>81.612060785767227</c:v>
                </c:pt>
                <c:pt idx="16">
                  <c:v>81.612060785767227</c:v>
                </c:pt>
                <c:pt idx="17">
                  <c:v>81.612060785767227</c:v>
                </c:pt>
                <c:pt idx="18">
                  <c:v>81.612060785767227</c:v>
                </c:pt>
                <c:pt idx="19">
                  <c:v>81.612060785767227</c:v>
                </c:pt>
                <c:pt idx="20">
                  <c:v>81.612060785767227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1944504"/>
        <c:axId val="501944896"/>
      </c:lineChart>
      <c:catAx>
        <c:axId val="501944504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Lab ID#</a:t>
                </a:r>
              </a:p>
            </c:rich>
          </c:tx>
          <c:layout>
            <c:manualLayout>
              <c:xMode val="edge"/>
              <c:yMode val="edge"/>
              <c:x val="0.49611541551078359"/>
              <c:y val="0.897226745544241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1944896"/>
        <c:crossesAt val="60"/>
        <c:auto val="1"/>
        <c:lblAlgn val="ctr"/>
        <c:lblOffset val="100"/>
        <c:tickLblSkip val="3"/>
        <c:tickMarkSkip val="3"/>
        <c:noMultiLvlLbl val="0"/>
      </c:catAx>
      <c:valAx>
        <c:axId val="501944896"/>
        <c:scaling>
          <c:orientation val="minMax"/>
          <c:max val="95"/>
          <c:min val="6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Reported Value</a:t>
                </a:r>
              </a:p>
            </c:rich>
          </c:tx>
          <c:layout>
            <c:manualLayout>
              <c:xMode val="edge"/>
              <c:yMode val="edge"/>
              <c:x val="1.2945657148728295E-2"/>
              <c:y val="0.4042553008753487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1944504"/>
        <c:crosses val="autoZero"/>
        <c:crossBetween val="between"/>
        <c:majorUnit val="5"/>
        <c:minorUnit val="5"/>
      </c:valAx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ayout>
        <c:manualLayout>
          <c:xMode val="edge"/>
          <c:yMode val="edge"/>
          <c:x val="0.15658362989323843"/>
          <c:y val="0.952755905511811"/>
          <c:w val="0.75355871886121006"/>
          <c:h val="3.805774278215223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 sz="1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USGS Sediment Laboratory Quality Assurance Project - Study 2, 2015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Sand Material Mass Percent Difference Results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Class 1 Target Sand Mass = 22.5 mg</a:t>
            </a:r>
          </a:p>
        </c:rich>
      </c:tx>
      <c:layout>
        <c:manualLayout>
          <c:xMode val="edge"/>
          <c:yMode val="edge"/>
          <c:x val="0.1964484032467472"/>
          <c:y val="1.631316046227205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811450992484409E-2"/>
          <c:y val="0.18052883608977557"/>
          <c:w val="0.87014428412874589"/>
          <c:h val="0.5807504078303426"/>
        </c:manualLayout>
      </c:layout>
      <c:lineChart>
        <c:grouping val="standard"/>
        <c:varyColors val="0"/>
        <c:ser>
          <c:idx val="0"/>
          <c:order val="0"/>
          <c:tx>
            <c:v>Results</c:v>
          </c:tx>
          <c:spPr>
            <a:ln w="28575">
              <a:noFill/>
            </a:ln>
          </c:spPr>
          <c:marker>
            <c:symbol val="diamond"/>
            <c:size val="5"/>
            <c:spPr>
              <a:noFill/>
              <a:ln w="12700">
                <a:solidFill>
                  <a:srgbClr val="FF0000"/>
                </a:solidFill>
                <a:prstDash val="solid"/>
              </a:ln>
            </c:spPr>
          </c:marke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marker>
              <c:symbol val="x"/>
              <c:size val="5"/>
            </c:marker>
            <c:bubble3D val="0"/>
          </c:dPt>
          <c:dPt>
            <c:idx val="4"/>
            <c:marker>
              <c:symbol val="x"/>
              <c:size val="5"/>
            </c:marker>
            <c:bubble3D val="0"/>
          </c:dPt>
          <c:dPt>
            <c:idx val="5"/>
            <c:marker>
              <c:symbol val="x"/>
              <c:size val="5"/>
            </c:marker>
            <c:bubble3D val="0"/>
          </c:dPt>
          <c:dPt>
            <c:idx val="6"/>
            <c:marker>
              <c:symbol val="x"/>
              <c:size val="5"/>
            </c:marker>
            <c:bubble3D val="0"/>
          </c:dPt>
          <c:dPt>
            <c:idx val="7"/>
            <c:marker>
              <c:symbol val="x"/>
              <c:size val="5"/>
            </c:marker>
            <c:bubble3D val="0"/>
          </c:dPt>
          <c:dPt>
            <c:idx val="8"/>
            <c:marker>
              <c:symbol val="x"/>
              <c:size val="5"/>
            </c:marker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marker>
              <c:symbol val="x"/>
              <c:size val="5"/>
            </c:marker>
            <c:bubble3D val="0"/>
          </c:dPt>
          <c:dPt>
            <c:idx val="13"/>
            <c:marker>
              <c:symbol val="x"/>
              <c:size val="5"/>
            </c:marker>
            <c:bubble3D val="0"/>
          </c:dPt>
          <c:dPt>
            <c:idx val="14"/>
            <c:marker>
              <c:symbol val="x"/>
              <c:size val="5"/>
            </c:marker>
            <c:bubble3D val="0"/>
          </c:dPt>
          <c:dPt>
            <c:idx val="15"/>
            <c:marker>
              <c:symbol val="x"/>
              <c:size val="5"/>
            </c:marker>
            <c:bubble3D val="0"/>
          </c:dPt>
          <c:dPt>
            <c:idx val="16"/>
            <c:marker>
              <c:symbol val="x"/>
              <c:size val="5"/>
            </c:marker>
            <c:bubble3D val="0"/>
          </c:dPt>
          <c:dPt>
            <c:idx val="17"/>
            <c:marker>
              <c:symbol val="x"/>
              <c:size val="5"/>
            </c:marker>
            <c:bubble3D val="0"/>
          </c:dPt>
          <c:dPt>
            <c:idx val="18"/>
            <c:bubble3D val="0"/>
          </c:dPt>
          <c:dPt>
            <c:idx val="19"/>
            <c:bubble3D val="0"/>
          </c:dPt>
          <c:dPt>
            <c:idx val="20"/>
            <c:bubble3D val="0"/>
          </c:dPt>
          <c:dPt>
            <c:idx val="21"/>
            <c:marker>
              <c:symbol val="x"/>
              <c:size val="5"/>
            </c:marker>
            <c:bubble3D val="0"/>
          </c:dPt>
          <c:dPt>
            <c:idx val="22"/>
            <c:marker>
              <c:symbol val="x"/>
              <c:size val="5"/>
            </c:marker>
            <c:bubble3D val="0"/>
          </c:dPt>
          <c:dPt>
            <c:idx val="23"/>
            <c:marker>
              <c:symbol val="x"/>
              <c:size val="5"/>
            </c:marker>
            <c:bubble3D val="0"/>
          </c:dPt>
          <c:dPt>
            <c:idx val="24"/>
            <c:marker>
              <c:symbol val="x"/>
              <c:size val="5"/>
            </c:marker>
            <c:bubble3D val="0"/>
          </c:dPt>
          <c:dPt>
            <c:idx val="25"/>
            <c:marker>
              <c:symbol val="x"/>
              <c:size val="5"/>
            </c:marker>
            <c:bubble3D val="0"/>
          </c:dPt>
          <c:dPt>
            <c:idx val="26"/>
            <c:marker>
              <c:symbol val="x"/>
              <c:size val="5"/>
            </c:marker>
            <c:bubble3D val="0"/>
          </c:dPt>
          <c:dPt>
            <c:idx val="27"/>
            <c:marker>
              <c:symbol val="x"/>
              <c:size val="5"/>
            </c:marker>
            <c:bubble3D val="0"/>
          </c:dPt>
          <c:dPt>
            <c:idx val="28"/>
            <c:marker>
              <c:symbol val="x"/>
              <c:size val="5"/>
            </c:marker>
            <c:bubble3D val="0"/>
          </c:dPt>
          <c:dPt>
            <c:idx val="29"/>
            <c:marker>
              <c:symbol val="x"/>
              <c:size val="5"/>
            </c:marker>
            <c:bubble3D val="0"/>
          </c:dPt>
          <c:dPt>
            <c:idx val="30"/>
            <c:marker>
              <c:symbol val="x"/>
              <c:size val="5"/>
            </c:marker>
            <c:bubble3D val="0"/>
          </c:dPt>
          <c:dPt>
            <c:idx val="31"/>
            <c:marker>
              <c:symbol val="x"/>
              <c:size val="5"/>
            </c:marker>
            <c:bubble3D val="0"/>
          </c:dPt>
          <c:dPt>
            <c:idx val="32"/>
            <c:marker>
              <c:symbol val="x"/>
              <c:size val="5"/>
            </c:marker>
            <c:bubble3D val="0"/>
          </c:dPt>
          <c:dPt>
            <c:idx val="33"/>
            <c:bubble3D val="0"/>
          </c:dPt>
          <c:dPt>
            <c:idx val="34"/>
            <c:bubble3D val="0"/>
          </c:dPt>
          <c:dPt>
            <c:idx val="35"/>
            <c:bubble3D val="0"/>
          </c:dPt>
          <c:dPt>
            <c:idx val="36"/>
            <c:marker>
              <c:symbol val="x"/>
              <c:size val="5"/>
            </c:marker>
            <c:bubble3D val="0"/>
          </c:dPt>
          <c:dPt>
            <c:idx val="37"/>
            <c:marker>
              <c:symbol val="x"/>
              <c:size val="5"/>
            </c:marker>
            <c:bubble3D val="0"/>
          </c:dPt>
          <c:dPt>
            <c:idx val="38"/>
            <c:marker>
              <c:symbol val="x"/>
              <c:size val="5"/>
            </c:marker>
            <c:bubble3D val="0"/>
          </c:dPt>
          <c:dPt>
            <c:idx val="39"/>
            <c:bubble3D val="0"/>
          </c:dPt>
          <c:dPt>
            <c:idx val="40"/>
            <c:bubble3D val="0"/>
          </c:dPt>
          <c:dPt>
            <c:idx val="41"/>
            <c:bubble3D val="0"/>
          </c:dPt>
          <c:dPt>
            <c:idx val="42"/>
            <c:bubble3D val="0"/>
          </c:dPt>
          <c:dPt>
            <c:idx val="43"/>
            <c:bubble3D val="0"/>
          </c:dPt>
          <c:dPt>
            <c:idx val="44"/>
            <c:bubble3D val="0"/>
          </c:dPt>
          <c:dPt>
            <c:idx val="45"/>
            <c:bubble3D val="0"/>
          </c:dPt>
          <c:dPt>
            <c:idx val="46"/>
            <c:bubble3D val="0"/>
          </c:dPt>
          <c:dPt>
            <c:idx val="47"/>
            <c:bubble3D val="0"/>
          </c:dPt>
          <c:dPt>
            <c:idx val="48"/>
            <c:bubble3D val="0"/>
          </c:dPt>
          <c:dPt>
            <c:idx val="49"/>
            <c:bubble3D val="0"/>
          </c:dPt>
          <c:dPt>
            <c:idx val="50"/>
            <c:bubble3D val="0"/>
          </c:dPt>
          <c:dPt>
            <c:idx val="51"/>
            <c:bubble3D val="0"/>
          </c:dPt>
          <c:dPt>
            <c:idx val="52"/>
            <c:bubble3D val="0"/>
          </c:dPt>
          <c:dPt>
            <c:idx val="53"/>
            <c:bubble3D val="0"/>
          </c:dPt>
          <c:dPt>
            <c:idx val="54"/>
            <c:bubble3D val="0"/>
          </c:dPt>
          <c:dPt>
            <c:idx val="55"/>
            <c:bubble3D val="0"/>
          </c:dPt>
          <c:dPt>
            <c:idx val="56"/>
            <c:bubble3D val="0"/>
          </c:dPt>
          <c:dPt>
            <c:idx val="57"/>
            <c:bubble3D val="0"/>
          </c:dPt>
          <c:dPt>
            <c:idx val="58"/>
            <c:bubble3D val="0"/>
          </c:dPt>
          <c:dPt>
            <c:idx val="59"/>
            <c:bubble3D val="0"/>
          </c:dPt>
          <c:dPt>
            <c:idx val="60"/>
            <c:bubble3D val="0"/>
          </c:dPt>
          <c:dPt>
            <c:idx val="61"/>
            <c:bubble3D val="0"/>
          </c:dPt>
          <c:dPt>
            <c:idx val="62"/>
            <c:bubble3D val="0"/>
          </c:dPt>
          <c:dPt>
            <c:idx val="63"/>
            <c:bubble3D val="0"/>
          </c:dPt>
          <c:dPt>
            <c:idx val="64"/>
            <c:bubble3D val="0"/>
          </c:dPt>
          <c:dPt>
            <c:idx val="65"/>
            <c:bubble3D val="0"/>
          </c:dPt>
          <c:dPt>
            <c:idx val="66"/>
            <c:bubble3D val="0"/>
          </c:dPt>
          <c:dPt>
            <c:idx val="67"/>
            <c:bubble3D val="0"/>
          </c:dPt>
          <c:dPt>
            <c:idx val="68"/>
            <c:bubble3D val="0"/>
          </c:dPt>
          <c:dPt>
            <c:idx val="69"/>
            <c:bubble3D val="0"/>
          </c:dPt>
          <c:dPt>
            <c:idx val="70"/>
            <c:bubble3D val="0"/>
          </c:dPt>
          <c:dPt>
            <c:idx val="71"/>
            <c:bubble3D val="0"/>
          </c:dPt>
          <c:dPt>
            <c:idx val="72"/>
            <c:bubble3D val="0"/>
          </c:dPt>
          <c:dPt>
            <c:idx val="73"/>
            <c:bubble3D val="0"/>
          </c:dPt>
          <c:dPt>
            <c:idx val="74"/>
            <c:bubble3D val="0"/>
          </c:dPt>
          <c:dPt>
            <c:idx val="75"/>
            <c:bubble3D val="0"/>
          </c:dPt>
          <c:dPt>
            <c:idx val="76"/>
            <c:bubble3D val="0"/>
          </c:dPt>
          <c:dPt>
            <c:idx val="77"/>
            <c:bubble3D val="0"/>
          </c:dPt>
          <c:cat>
            <c:strRef>
              <c:f>'Class 1'!$B$4:$B$72</c:f>
              <c:strCache>
                <c:ptCount val="6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  <c:pt idx="66">
                  <c:v>39-Other</c:v>
                </c:pt>
                <c:pt idx="67">
                  <c:v>39-Other</c:v>
                </c:pt>
                <c:pt idx="68">
                  <c:v>39-Other</c:v>
                </c:pt>
              </c:strCache>
            </c:strRef>
          </c:cat>
          <c:val>
            <c:numRef>
              <c:f>'Class 1'!$T$4:$T$72</c:f>
              <c:numCache>
                <c:formatCode>0.00</c:formatCode>
                <c:ptCount val="69"/>
                <c:pt idx="1">
                  <c:v>-2.5800711743772271</c:v>
                </c:pt>
                <c:pt idx="3">
                  <c:v>0.52677787532922993</c:v>
                </c:pt>
                <c:pt idx="4">
                  <c:v>-0.49085229808120923</c:v>
                </c:pt>
                <c:pt idx="5">
                  <c:v>1.0498687664042023</c:v>
                </c:pt>
                <c:pt idx="6">
                  <c:v>-7.0698088039128555</c:v>
                </c:pt>
                <c:pt idx="7">
                  <c:v>-3.6144578313252933</c:v>
                </c:pt>
                <c:pt idx="8">
                  <c:v>-3.8120567375886512</c:v>
                </c:pt>
                <c:pt idx="9">
                  <c:v>-39.567710630789591</c:v>
                </c:pt>
                <c:pt idx="10">
                  <c:v>-46.554770318021205</c:v>
                </c:pt>
                <c:pt idx="11">
                  <c:v>-47.884187082405347</c:v>
                </c:pt>
                <c:pt idx="12">
                  <c:v>0.90497737556560542</c:v>
                </c:pt>
                <c:pt idx="13">
                  <c:v>2.4258760107816815</c:v>
                </c:pt>
                <c:pt idx="14">
                  <c:v>3.6155202821869548</c:v>
                </c:pt>
                <c:pt idx="15">
                  <c:v>-2.5480554313813188</c:v>
                </c:pt>
                <c:pt idx="16">
                  <c:v>10.067114093959741</c:v>
                </c:pt>
                <c:pt idx="17">
                  <c:v>9.347442680776016</c:v>
                </c:pt>
                <c:pt idx="18">
                  <c:v>1.7025089605734851</c:v>
                </c:pt>
                <c:pt idx="19">
                  <c:v>-1.0989010989010999</c:v>
                </c:pt>
                <c:pt idx="20">
                  <c:v>8.936550491509912E-2</c:v>
                </c:pt>
                <c:pt idx="24">
                  <c:v>-3.6939313984168889</c:v>
                </c:pt>
                <c:pt idx="25">
                  <c:v>-2.492348054219506</c:v>
                </c:pt>
                <c:pt idx="26">
                  <c:v>-0.97690941385434271</c:v>
                </c:pt>
                <c:pt idx="27">
                  <c:v>-67.162872154115576</c:v>
                </c:pt>
                <c:pt idx="28">
                  <c:v>-3.9397963700752476</c:v>
                </c:pt>
                <c:pt idx="29">
                  <c:v>-0.5770084332001848</c:v>
                </c:pt>
                <c:pt idx="30">
                  <c:v>0.75121520106053907</c:v>
                </c:pt>
                <c:pt idx="31">
                  <c:v>-1.5887025595763424</c:v>
                </c:pt>
                <c:pt idx="32">
                  <c:v>-1.8834866403854571</c:v>
                </c:pt>
                <c:pt idx="33">
                  <c:v>-14.410480349344981</c:v>
                </c:pt>
                <c:pt idx="34">
                  <c:v>6.7789100575985834</c:v>
                </c:pt>
                <c:pt idx="35">
                  <c:v>-27.839643652561254</c:v>
                </c:pt>
                <c:pt idx="36">
                  <c:v>-8.4507042253521192</c:v>
                </c:pt>
                <c:pt idx="37">
                  <c:v>-5.4298642533936796</c:v>
                </c:pt>
                <c:pt idx="38">
                  <c:v>-4.0671971706454491</c:v>
                </c:pt>
                <c:pt idx="51">
                  <c:v>0.79575596816975958</c:v>
                </c:pt>
                <c:pt idx="52">
                  <c:v>-10.022271714922057</c:v>
                </c:pt>
                <c:pt idx="53">
                  <c:v>-7.6717216770740375</c:v>
                </c:pt>
                <c:pt idx="57">
                  <c:v>123.87407083515522</c:v>
                </c:pt>
                <c:pt idx="59">
                  <c:v>38.852387209811653</c:v>
                </c:pt>
                <c:pt idx="66">
                  <c:v>-42.057761732851979</c:v>
                </c:pt>
                <c:pt idx="67">
                  <c:v>-36.87752355316286</c:v>
                </c:pt>
                <c:pt idx="68">
                  <c:v>-39.069557362240289</c:v>
                </c:pt>
              </c:numCache>
            </c:numRef>
          </c:val>
          <c:smooth val="0"/>
        </c:ser>
        <c:ser>
          <c:idx val="1"/>
          <c:order val="1"/>
          <c:tx>
            <c:v>Median (-2.52%)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'Class 1'!$B$4:$B$72</c:f>
              <c:strCache>
                <c:ptCount val="6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  <c:pt idx="66">
                  <c:v>39-Other</c:v>
                </c:pt>
                <c:pt idx="67">
                  <c:v>39-Other</c:v>
                </c:pt>
                <c:pt idx="68">
                  <c:v>39-Other</c:v>
                </c:pt>
              </c:strCache>
            </c:strRef>
          </c:cat>
          <c:val>
            <c:numRef>
              <c:f>'Class 1'!$AC$4:$AC$72</c:f>
              <c:numCache>
                <c:formatCode>0.00</c:formatCode>
                <c:ptCount val="69"/>
                <c:pt idx="0">
                  <c:v>-2.5202017428004124</c:v>
                </c:pt>
                <c:pt idx="1">
                  <c:v>-2.5202017428004124</c:v>
                </c:pt>
                <c:pt idx="2">
                  <c:v>-2.5202017428004124</c:v>
                </c:pt>
                <c:pt idx="3">
                  <c:v>-2.5202017428004124</c:v>
                </c:pt>
                <c:pt idx="4">
                  <c:v>-2.5202017428004124</c:v>
                </c:pt>
                <c:pt idx="5">
                  <c:v>-2.5202017428004124</c:v>
                </c:pt>
                <c:pt idx="6">
                  <c:v>-2.5202017428004124</c:v>
                </c:pt>
                <c:pt idx="7">
                  <c:v>-2.5202017428004124</c:v>
                </c:pt>
                <c:pt idx="8">
                  <c:v>-2.5202017428004124</c:v>
                </c:pt>
                <c:pt idx="9">
                  <c:v>-2.5202017428004124</c:v>
                </c:pt>
                <c:pt idx="10">
                  <c:v>-2.5202017428004124</c:v>
                </c:pt>
                <c:pt idx="11">
                  <c:v>-2.5202017428004124</c:v>
                </c:pt>
                <c:pt idx="12">
                  <c:v>-2.5202017428004124</c:v>
                </c:pt>
                <c:pt idx="13">
                  <c:v>-2.5202017428004124</c:v>
                </c:pt>
                <c:pt idx="14">
                  <c:v>-2.5202017428004124</c:v>
                </c:pt>
                <c:pt idx="15">
                  <c:v>-2.5202017428004124</c:v>
                </c:pt>
                <c:pt idx="16">
                  <c:v>-2.5202017428004124</c:v>
                </c:pt>
                <c:pt idx="17">
                  <c:v>-2.5202017428004124</c:v>
                </c:pt>
                <c:pt idx="18">
                  <c:v>-2.5202017428004124</c:v>
                </c:pt>
                <c:pt idx="19">
                  <c:v>-2.5202017428004124</c:v>
                </c:pt>
                <c:pt idx="20">
                  <c:v>-2.5202017428004124</c:v>
                </c:pt>
                <c:pt idx="21">
                  <c:v>-2.5202017428004124</c:v>
                </c:pt>
                <c:pt idx="22">
                  <c:v>-2.5202017428004124</c:v>
                </c:pt>
                <c:pt idx="23">
                  <c:v>-2.5202017428004124</c:v>
                </c:pt>
                <c:pt idx="24">
                  <c:v>-2.5202017428004124</c:v>
                </c:pt>
                <c:pt idx="25">
                  <c:v>-2.5202017428004124</c:v>
                </c:pt>
                <c:pt idx="26">
                  <c:v>-2.5202017428004124</c:v>
                </c:pt>
                <c:pt idx="27">
                  <c:v>-2.5202017428004124</c:v>
                </c:pt>
                <c:pt idx="28">
                  <c:v>-2.5202017428004124</c:v>
                </c:pt>
                <c:pt idx="29">
                  <c:v>-2.5202017428004124</c:v>
                </c:pt>
                <c:pt idx="30">
                  <c:v>-2.5202017428004124</c:v>
                </c:pt>
                <c:pt idx="31">
                  <c:v>-2.5202017428004124</c:v>
                </c:pt>
                <c:pt idx="32">
                  <c:v>-2.5202017428004124</c:v>
                </c:pt>
                <c:pt idx="33">
                  <c:v>-2.5202017428004124</c:v>
                </c:pt>
                <c:pt idx="34">
                  <c:v>-2.5202017428004124</c:v>
                </c:pt>
                <c:pt idx="35">
                  <c:v>-2.5202017428004124</c:v>
                </c:pt>
                <c:pt idx="36">
                  <c:v>-2.5202017428004124</c:v>
                </c:pt>
                <c:pt idx="37">
                  <c:v>-2.5202017428004124</c:v>
                </c:pt>
                <c:pt idx="38">
                  <c:v>-2.5202017428004124</c:v>
                </c:pt>
                <c:pt idx="39">
                  <c:v>-2.5202017428004124</c:v>
                </c:pt>
                <c:pt idx="40">
                  <c:v>-2.5202017428004124</c:v>
                </c:pt>
                <c:pt idx="41">
                  <c:v>-2.5202017428004124</c:v>
                </c:pt>
                <c:pt idx="42">
                  <c:v>-2.5202017428004124</c:v>
                </c:pt>
                <c:pt idx="43">
                  <c:v>-2.5202017428004124</c:v>
                </c:pt>
                <c:pt idx="44">
                  <c:v>-2.5202017428004124</c:v>
                </c:pt>
                <c:pt idx="45">
                  <c:v>-2.5202017428004124</c:v>
                </c:pt>
                <c:pt idx="46">
                  <c:v>-2.5202017428004124</c:v>
                </c:pt>
                <c:pt idx="47">
                  <c:v>-2.5202017428004124</c:v>
                </c:pt>
                <c:pt idx="48">
                  <c:v>-2.5202017428004124</c:v>
                </c:pt>
                <c:pt idx="49">
                  <c:v>-2.5202017428004124</c:v>
                </c:pt>
                <c:pt idx="50">
                  <c:v>-2.5202017428004124</c:v>
                </c:pt>
                <c:pt idx="51">
                  <c:v>-2.5202017428004124</c:v>
                </c:pt>
                <c:pt idx="52">
                  <c:v>-2.5202017428004124</c:v>
                </c:pt>
                <c:pt idx="53">
                  <c:v>-2.5202017428004124</c:v>
                </c:pt>
                <c:pt idx="54">
                  <c:v>-2.5202017428004124</c:v>
                </c:pt>
                <c:pt idx="55">
                  <c:v>-2.5202017428004124</c:v>
                </c:pt>
                <c:pt idx="56">
                  <c:v>-2.5202017428004124</c:v>
                </c:pt>
                <c:pt idx="57">
                  <c:v>-2.5202017428004124</c:v>
                </c:pt>
                <c:pt idx="58">
                  <c:v>-2.5202017428004124</c:v>
                </c:pt>
                <c:pt idx="59">
                  <c:v>-2.5202017428004124</c:v>
                </c:pt>
                <c:pt idx="60">
                  <c:v>-2.5202017428004124</c:v>
                </c:pt>
                <c:pt idx="61">
                  <c:v>-2.5202017428004124</c:v>
                </c:pt>
                <c:pt idx="62">
                  <c:v>-2.5202017428004124</c:v>
                </c:pt>
                <c:pt idx="63">
                  <c:v>-2.5202017428004124</c:v>
                </c:pt>
                <c:pt idx="64">
                  <c:v>-2.5202017428004124</c:v>
                </c:pt>
                <c:pt idx="65">
                  <c:v>-2.5202017428004124</c:v>
                </c:pt>
                <c:pt idx="66">
                  <c:v>-2.5202017428004124</c:v>
                </c:pt>
                <c:pt idx="67">
                  <c:v>-2.5202017428004124</c:v>
                </c:pt>
                <c:pt idx="68">
                  <c:v>-2.5202017428004124</c:v>
                </c:pt>
              </c:numCache>
            </c:numRef>
          </c:val>
          <c:smooth val="0"/>
        </c:ser>
        <c:ser>
          <c:idx val="2"/>
          <c:order val="2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'Class 1'!$B$4:$B$72</c:f>
              <c:strCache>
                <c:ptCount val="6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  <c:pt idx="66">
                  <c:v>39-Other</c:v>
                </c:pt>
                <c:pt idx="67">
                  <c:v>39-Other</c:v>
                </c:pt>
                <c:pt idx="68">
                  <c:v>39-Other</c:v>
                </c:pt>
              </c:strCache>
            </c:strRef>
          </c:cat>
          <c:val>
            <c:numRef>
              <c:f>'Class 1'!$AD$4:$AD$72</c:f>
              <c:numCache>
                <c:formatCode>0.00</c:formatCode>
                <c:ptCount val="69"/>
                <c:pt idx="0">
                  <c:v>-7.5202017428004124</c:v>
                </c:pt>
                <c:pt idx="1">
                  <c:v>-7.5202017428004124</c:v>
                </c:pt>
                <c:pt idx="2">
                  <c:v>-7.5202017428004124</c:v>
                </c:pt>
                <c:pt idx="3">
                  <c:v>-7.5202017428004124</c:v>
                </c:pt>
                <c:pt idx="4">
                  <c:v>-7.5202017428004124</c:v>
                </c:pt>
                <c:pt idx="5">
                  <c:v>-7.5202017428004124</c:v>
                </c:pt>
                <c:pt idx="6">
                  <c:v>-7.5202017428004124</c:v>
                </c:pt>
                <c:pt idx="7">
                  <c:v>-7.5202017428004124</c:v>
                </c:pt>
                <c:pt idx="8">
                  <c:v>-7.5202017428004124</c:v>
                </c:pt>
                <c:pt idx="9">
                  <c:v>-7.5202017428004124</c:v>
                </c:pt>
                <c:pt idx="10">
                  <c:v>-7.5202017428004124</c:v>
                </c:pt>
                <c:pt idx="11">
                  <c:v>-7.5202017428004124</c:v>
                </c:pt>
                <c:pt idx="12">
                  <c:v>-7.5202017428004124</c:v>
                </c:pt>
                <c:pt idx="13">
                  <c:v>-7.5202017428004124</c:v>
                </c:pt>
                <c:pt idx="14">
                  <c:v>-7.5202017428004124</c:v>
                </c:pt>
                <c:pt idx="15">
                  <c:v>-7.5202017428004124</c:v>
                </c:pt>
                <c:pt idx="16">
                  <c:v>-7.5202017428004124</c:v>
                </c:pt>
                <c:pt idx="17">
                  <c:v>-7.5202017428004124</c:v>
                </c:pt>
                <c:pt idx="18">
                  <c:v>-7.5202017428004124</c:v>
                </c:pt>
                <c:pt idx="19">
                  <c:v>-7.5202017428004124</c:v>
                </c:pt>
                <c:pt idx="20">
                  <c:v>-7.5202017428004124</c:v>
                </c:pt>
                <c:pt idx="21">
                  <c:v>-7.5202017428004124</c:v>
                </c:pt>
                <c:pt idx="22">
                  <c:v>-7.5202017428004124</c:v>
                </c:pt>
                <c:pt idx="23">
                  <c:v>-7.5202017428004124</c:v>
                </c:pt>
                <c:pt idx="24">
                  <c:v>-7.5202017428004124</c:v>
                </c:pt>
                <c:pt idx="25">
                  <c:v>-7.5202017428004124</c:v>
                </c:pt>
                <c:pt idx="26">
                  <c:v>-7.5202017428004124</c:v>
                </c:pt>
                <c:pt idx="27">
                  <c:v>-7.5202017428004124</c:v>
                </c:pt>
                <c:pt idx="28">
                  <c:v>-7.5202017428004124</c:v>
                </c:pt>
                <c:pt idx="29">
                  <c:v>-7.5202017428004124</c:v>
                </c:pt>
                <c:pt idx="30">
                  <c:v>-7.5202017428004124</c:v>
                </c:pt>
                <c:pt idx="31">
                  <c:v>-7.5202017428004124</c:v>
                </c:pt>
                <c:pt idx="32">
                  <c:v>-7.5202017428004124</c:v>
                </c:pt>
                <c:pt idx="33">
                  <c:v>-7.5202017428004124</c:v>
                </c:pt>
                <c:pt idx="34">
                  <c:v>-7.5202017428004124</c:v>
                </c:pt>
                <c:pt idx="35">
                  <c:v>-7.5202017428004124</c:v>
                </c:pt>
                <c:pt idx="36">
                  <c:v>-7.5202017428004124</c:v>
                </c:pt>
                <c:pt idx="37">
                  <c:v>-7.5202017428004124</c:v>
                </c:pt>
                <c:pt idx="38">
                  <c:v>-7.5202017428004124</c:v>
                </c:pt>
                <c:pt idx="39">
                  <c:v>-7.5202017428004124</c:v>
                </c:pt>
                <c:pt idx="40">
                  <c:v>-7.5202017428004124</c:v>
                </c:pt>
                <c:pt idx="41">
                  <c:v>-7.5202017428004124</c:v>
                </c:pt>
                <c:pt idx="42">
                  <c:v>-7.5202017428004124</c:v>
                </c:pt>
                <c:pt idx="43">
                  <c:v>-7.5202017428004124</c:v>
                </c:pt>
                <c:pt idx="44">
                  <c:v>-7.5202017428004124</c:v>
                </c:pt>
                <c:pt idx="45">
                  <c:v>-7.5202017428004124</c:v>
                </c:pt>
                <c:pt idx="46">
                  <c:v>-7.5202017428004124</c:v>
                </c:pt>
                <c:pt idx="47">
                  <c:v>-7.5202017428004124</c:v>
                </c:pt>
                <c:pt idx="48">
                  <c:v>-7.5202017428004124</c:v>
                </c:pt>
                <c:pt idx="49">
                  <c:v>-7.5202017428004124</c:v>
                </c:pt>
                <c:pt idx="50">
                  <c:v>-7.5202017428004124</c:v>
                </c:pt>
                <c:pt idx="51">
                  <c:v>-7.5202017428004124</c:v>
                </c:pt>
                <c:pt idx="52">
                  <c:v>-7.5202017428004124</c:v>
                </c:pt>
                <c:pt idx="53">
                  <c:v>-7.5202017428004124</c:v>
                </c:pt>
                <c:pt idx="54">
                  <c:v>-7.5202017428004124</c:v>
                </c:pt>
                <c:pt idx="55">
                  <c:v>-7.5202017428004124</c:v>
                </c:pt>
                <c:pt idx="56">
                  <c:v>-7.5202017428004124</c:v>
                </c:pt>
                <c:pt idx="57">
                  <c:v>-7.5202017428004124</c:v>
                </c:pt>
                <c:pt idx="58">
                  <c:v>-7.5202017428004124</c:v>
                </c:pt>
                <c:pt idx="59">
                  <c:v>-7.5202017428004124</c:v>
                </c:pt>
                <c:pt idx="60">
                  <c:v>-7.5202017428004124</c:v>
                </c:pt>
                <c:pt idx="61">
                  <c:v>-7.5202017428004124</c:v>
                </c:pt>
                <c:pt idx="62">
                  <c:v>-7.5202017428004124</c:v>
                </c:pt>
                <c:pt idx="63">
                  <c:v>-7.5202017428004124</c:v>
                </c:pt>
                <c:pt idx="64">
                  <c:v>-7.5202017428004124</c:v>
                </c:pt>
                <c:pt idx="65">
                  <c:v>-7.5202017428004124</c:v>
                </c:pt>
                <c:pt idx="66">
                  <c:v>-7.5202017428004124</c:v>
                </c:pt>
                <c:pt idx="67">
                  <c:v>-7.5202017428004124</c:v>
                </c:pt>
                <c:pt idx="68">
                  <c:v>-7.5202017428004124</c:v>
                </c:pt>
              </c:numCache>
            </c:numRef>
          </c:val>
          <c:smooth val="0"/>
        </c:ser>
        <c:ser>
          <c:idx val="3"/>
          <c:order val="3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'Class 1'!$B$4:$B$72</c:f>
              <c:strCache>
                <c:ptCount val="6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  <c:pt idx="66">
                  <c:v>39-Other</c:v>
                </c:pt>
                <c:pt idx="67">
                  <c:v>39-Other</c:v>
                </c:pt>
                <c:pt idx="68">
                  <c:v>39-Other</c:v>
                </c:pt>
              </c:strCache>
            </c:strRef>
          </c:cat>
          <c:val>
            <c:numRef>
              <c:f>'Class 1'!$AE$4:$AE$72</c:f>
              <c:numCache>
                <c:formatCode>0.00</c:formatCode>
                <c:ptCount val="69"/>
                <c:pt idx="0">
                  <c:v>2.4797982571995876</c:v>
                </c:pt>
                <c:pt idx="1">
                  <c:v>2.4797982571995876</c:v>
                </c:pt>
                <c:pt idx="2">
                  <c:v>2.4797982571995876</c:v>
                </c:pt>
                <c:pt idx="3">
                  <c:v>2.4797982571995876</c:v>
                </c:pt>
                <c:pt idx="4">
                  <c:v>2.4797982571995876</c:v>
                </c:pt>
                <c:pt idx="5">
                  <c:v>2.4797982571995876</c:v>
                </c:pt>
                <c:pt idx="6">
                  <c:v>2.4797982571995876</c:v>
                </c:pt>
                <c:pt idx="7">
                  <c:v>2.4797982571995876</c:v>
                </c:pt>
                <c:pt idx="8">
                  <c:v>2.4797982571995876</c:v>
                </c:pt>
                <c:pt idx="9">
                  <c:v>2.4797982571995876</c:v>
                </c:pt>
                <c:pt idx="10">
                  <c:v>2.4797982571995876</c:v>
                </c:pt>
                <c:pt idx="11">
                  <c:v>2.4797982571995876</c:v>
                </c:pt>
                <c:pt idx="12">
                  <c:v>2.4797982571995876</c:v>
                </c:pt>
                <c:pt idx="13">
                  <c:v>2.4797982571995876</c:v>
                </c:pt>
                <c:pt idx="14">
                  <c:v>2.4797982571995876</c:v>
                </c:pt>
                <c:pt idx="15">
                  <c:v>2.4797982571995876</c:v>
                </c:pt>
                <c:pt idx="16">
                  <c:v>2.4797982571995876</c:v>
                </c:pt>
                <c:pt idx="17">
                  <c:v>2.4797982571995876</c:v>
                </c:pt>
                <c:pt idx="18">
                  <c:v>2.4797982571995876</c:v>
                </c:pt>
                <c:pt idx="19">
                  <c:v>2.4797982571995876</c:v>
                </c:pt>
                <c:pt idx="20">
                  <c:v>2.4797982571995876</c:v>
                </c:pt>
                <c:pt idx="21">
                  <c:v>2.4797982571995876</c:v>
                </c:pt>
                <c:pt idx="22">
                  <c:v>2.4797982571995876</c:v>
                </c:pt>
                <c:pt idx="23">
                  <c:v>2.4797982571995876</c:v>
                </c:pt>
                <c:pt idx="24">
                  <c:v>2.4797982571995876</c:v>
                </c:pt>
                <c:pt idx="25">
                  <c:v>2.4797982571995876</c:v>
                </c:pt>
                <c:pt idx="26">
                  <c:v>2.4797982571995876</c:v>
                </c:pt>
                <c:pt idx="27">
                  <c:v>2.4797982571995876</c:v>
                </c:pt>
                <c:pt idx="28">
                  <c:v>2.4797982571995876</c:v>
                </c:pt>
                <c:pt idx="29">
                  <c:v>2.4797982571995876</c:v>
                </c:pt>
                <c:pt idx="30">
                  <c:v>2.4797982571995876</c:v>
                </c:pt>
                <c:pt idx="31">
                  <c:v>2.4797982571995876</c:v>
                </c:pt>
                <c:pt idx="32">
                  <c:v>2.4797982571995876</c:v>
                </c:pt>
                <c:pt idx="33">
                  <c:v>2.4797982571995876</c:v>
                </c:pt>
                <c:pt idx="34">
                  <c:v>2.4797982571995876</c:v>
                </c:pt>
                <c:pt idx="35">
                  <c:v>2.4797982571995876</c:v>
                </c:pt>
                <c:pt idx="36">
                  <c:v>2.4797982571995876</c:v>
                </c:pt>
                <c:pt idx="37">
                  <c:v>2.4797982571995876</c:v>
                </c:pt>
                <c:pt idx="38">
                  <c:v>2.4797982571995876</c:v>
                </c:pt>
                <c:pt idx="39">
                  <c:v>2.4797982571995876</c:v>
                </c:pt>
                <c:pt idx="40">
                  <c:v>2.4797982571995876</c:v>
                </c:pt>
                <c:pt idx="41">
                  <c:v>2.4797982571995876</c:v>
                </c:pt>
                <c:pt idx="42">
                  <c:v>2.4797982571995876</c:v>
                </c:pt>
                <c:pt idx="43">
                  <c:v>2.4797982571995876</c:v>
                </c:pt>
                <c:pt idx="44">
                  <c:v>2.4797982571995876</c:v>
                </c:pt>
                <c:pt idx="45">
                  <c:v>2.4797982571995876</c:v>
                </c:pt>
                <c:pt idx="46">
                  <c:v>2.4797982571995876</c:v>
                </c:pt>
                <c:pt idx="47">
                  <c:v>2.4797982571995876</c:v>
                </c:pt>
                <c:pt idx="48">
                  <c:v>2.4797982571995876</c:v>
                </c:pt>
                <c:pt idx="49">
                  <c:v>2.4797982571995876</c:v>
                </c:pt>
                <c:pt idx="50">
                  <c:v>2.4797982571995876</c:v>
                </c:pt>
                <c:pt idx="51">
                  <c:v>2.4797982571995876</c:v>
                </c:pt>
                <c:pt idx="52">
                  <c:v>2.4797982571995876</c:v>
                </c:pt>
                <c:pt idx="53">
                  <c:v>2.4797982571995876</c:v>
                </c:pt>
                <c:pt idx="54">
                  <c:v>2.4797982571995876</c:v>
                </c:pt>
                <c:pt idx="55">
                  <c:v>2.4797982571995876</c:v>
                </c:pt>
                <c:pt idx="56">
                  <c:v>2.4797982571995876</c:v>
                </c:pt>
                <c:pt idx="57">
                  <c:v>2.4797982571995876</c:v>
                </c:pt>
                <c:pt idx="58">
                  <c:v>2.4797982571995876</c:v>
                </c:pt>
                <c:pt idx="59">
                  <c:v>2.4797982571995876</c:v>
                </c:pt>
                <c:pt idx="60">
                  <c:v>2.4797982571995876</c:v>
                </c:pt>
                <c:pt idx="61">
                  <c:v>2.4797982571995876</c:v>
                </c:pt>
                <c:pt idx="62">
                  <c:v>2.4797982571995876</c:v>
                </c:pt>
                <c:pt idx="63">
                  <c:v>2.4797982571995876</c:v>
                </c:pt>
                <c:pt idx="64">
                  <c:v>2.4797982571995876</c:v>
                </c:pt>
                <c:pt idx="65">
                  <c:v>2.4797982571995876</c:v>
                </c:pt>
                <c:pt idx="66">
                  <c:v>2.4797982571995876</c:v>
                </c:pt>
                <c:pt idx="67">
                  <c:v>2.4797982571995876</c:v>
                </c:pt>
                <c:pt idx="68">
                  <c:v>2.4797982571995876</c:v>
                </c:pt>
              </c:numCache>
            </c:numRef>
          </c:val>
          <c:smooth val="0"/>
        </c:ser>
        <c:ser>
          <c:idx val="4"/>
          <c:order val="4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'Class 1'!$B$4:$B$72</c:f>
              <c:strCache>
                <c:ptCount val="6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  <c:pt idx="66">
                  <c:v>39-Other</c:v>
                </c:pt>
                <c:pt idx="67">
                  <c:v>39-Other</c:v>
                </c:pt>
                <c:pt idx="68">
                  <c:v>39-Other</c:v>
                </c:pt>
              </c:strCache>
            </c:strRef>
          </c:cat>
          <c:val>
            <c:numRef>
              <c:f>'Class 1'!$AF$4:$AF$72</c:f>
              <c:numCache>
                <c:formatCode>0.00</c:formatCode>
                <c:ptCount val="69"/>
                <c:pt idx="0">
                  <c:v>-22.625270752455833</c:v>
                </c:pt>
                <c:pt idx="1">
                  <c:v>-22.625270752455833</c:v>
                </c:pt>
                <c:pt idx="2">
                  <c:v>-22.625270752455833</c:v>
                </c:pt>
                <c:pt idx="3">
                  <c:v>-22.625270752455833</c:v>
                </c:pt>
                <c:pt idx="4">
                  <c:v>-22.625270752455833</c:v>
                </c:pt>
                <c:pt idx="5">
                  <c:v>-22.625270752455833</c:v>
                </c:pt>
                <c:pt idx="6">
                  <c:v>-22.625270752455833</c:v>
                </c:pt>
                <c:pt idx="7">
                  <c:v>-22.625270752455833</c:v>
                </c:pt>
                <c:pt idx="8">
                  <c:v>-22.625270752455833</c:v>
                </c:pt>
                <c:pt idx="9">
                  <c:v>-22.625270752455833</c:v>
                </c:pt>
                <c:pt idx="10">
                  <c:v>-22.625270752455833</c:v>
                </c:pt>
                <c:pt idx="11">
                  <c:v>-22.625270752455833</c:v>
                </c:pt>
                <c:pt idx="12">
                  <c:v>-22.625270752455833</c:v>
                </c:pt>
                <c:pt idx="13">
                  <c:v>-22.625270752455833</c:v>
                </c:pt>
                <c:pt idx="14">
                  <c:v>-22.625270752455833</c:v>
                </c:pt>
                <c:pt idx="15">
                  <c:v>-22.625270752455833</c:v>
                </c:pt>
                <c:pt idx="16">
                  <c:v>-22.625270752455833</c:v>
                </c:pt>
                <c:pt idx="17">
                  <c:v>-22.625270752455833</c:v>
                </c:pt>
                <c:pt idx="18">
                  <c:v>-22.625270752455833</c:v>
                </c:pt>
                <c:pt idx="19">
                  <c:v>-22.625270752455833</c:v>
                </c:pt>
                <c:pt idx="20">
                  <c:v>-22.625270752455833</c:v>
                </c:pt>
                <c:pt idx="21">
                  <c:v>-22.625270752455833</c:v>
                </c:pt>
                <c:pt idx="22">
                  <c:v>-22.625270752455833</c:v>
                </c:pt>
                <c:pt idx="23">
                  <c:v>-22.625270752455833</c:v>
                </c:pt>
                <c:pt idx="24">
                  <c:v>-22.625270752455833</c:v>
                </c:pt>
                <c:pt idx="25">
                  <c:v>-22.625270752455833</c:v>
                </c:pt>
                <c:pt idx="26">
                  <c:v>-22.625270752455833</c:v>
                </c:pt>
                <c:pt idx="27">
                  <c:v>-22.625270752455833</c:v>
                </c:pt>
                <c:pt idx="28">
                  <c:v>-22.625270752455833</c:v>
                </c:pt>
                <c:pt idx="29">
                  <c:v>-22.625270752455833</c:v>
                </c:pt>
                <c:pt idx="30">
                  <c:v>-22.625270752455833</c:v>
                </c:pt>
                <c:pt idx="31">
                  <c:v>-22.625270752455833</c:v>
                </c:pt>
                <c:pt idx="32">
                  <c:v>-22.625270752455833</c:v>
                </c:pt>
                <c:pt idx="33">
                  <c:v>-22.625270752455833</c:v>
                </c:pt>
                <c:pt idx="34">
                  <c:v>-22.625270752455833</c:v>
                </c:pt>
                <c:pt idx="35">
                  <c:v>-22.625270752455833</c:v>
                </c:pt>
                <c:pt idx="36">
                  <c:v>-22.625270752455833</c:v>
                </c:pt>
                <c:pt idx="37">
                  <c:v>-22.625270752455833</c:v>
                </c:pt>
                <c:pt idx="38">
                  <c:v>-22.625270752455833</c:v>
                </c:pt>
                <c:pt idx="39">
                  <c:v>-22.625270752455833</c:v>
                </c:pt>
                <c:pt idx="40">
                  <c:v>-22.625270752455833</c:v>
                </c:pt>
                <c:pt idx="41">
                  <c:v>-22.625270752455833</c:v>
                </c:pt>
                <c:pt idx="42">
                  <c:v>-22.625270752455833</c:v>
                </c:pt>
                <c:pt idx="43">
                  <c:v>-22.625270752455833</c:v>
                </c:pt>
                <c:pt idx="44">
                  <c:v>-22.625270752455833</c:v>
                </c:pt>
                <c:pt idx="45">
                  <c:v>-22.625270752455833</c:v>
                </c:pt>
                <c:pt idx="46">
                  <c:v>-22.625270752455833</c:v>
                </c:pt>
                <c:pt idx="47">
                  <c:v>-22.625270752455833</c:v>
                </c:pt>
                <c:pt idx="48">
                  <c:v>-22.625270752455833</c:v>
                </c:pt>
                <c:pt idx="49">
                  <c:v>-22.625270752455833</c:v>
                </c:pt>
                <c:pt idx="50">
                  <c:v>-22.625270752455833</c:v>
                </c:pt>
                <c:pt idx="51">
                  <c:v>-22.625270752455833</c:v>
                </c:pt>
                <c:pt idx="52">
                  <c:v>-22.625270752455833</c:v>
                </c:pt>
                <c:pt idx="53">
                  <c:v>-22.625270752455833</c:v>
                </c:pt>
                <c:pt idx="54">
                  <c:v>-22.625270752455833</c:v>
                </c:pt>
                <c:pt idx="55">
                  <c:v>-22.625270752455833</c:v>
                </c:pt>
                <c:pt idx="56">
                  <c:v>-22.625270752455833</c:v>
                </c:pt>
                <c:pt idx="57">
                  <c:v>-22.625270752455833</c:v>
                </c:pt>
                <c:pt idx="58">
                  <c:v>-22.625270752455833</c:v>
                </c:pt>
                <c:pt idx="59">
                  <c:v>-22.625270752455833</c:v>
                </c:pt>
                <c:pt idx="60">
                  <c:v>-22.625270752455833</c:v>
                </c:pt>
                <c:pt idx="61">
                  <c:v>-22.625270752455833</c:v>
                </c:pt>
                <c:pt idx="62">
                  <c:v>-22.625270752455833</c:v>
                </c:pt>
                <c:pt idx="63">
                  <c:v>-22.625270752455833</c:v>
                </c:pt>
                <c:pt idx="64">
                  <c:v>-22.625270752455833</c:v>
                </c:pt>
                <c:pt idx="65">
                  <c:v>-22.625270752455833</c:v>
                </c:pt>
                <c:pt idx="66">
                  <c:v>-22.625270752455833</c:v>
                </c:pt>
                <c:pt idx="67">
                  <c:v>-22.625270752455833</c:v>
                </c:pt>
                <c:pt idx="68">
                  <c:v>-22.625270752455833</c:v>
                </c:pt>
              </c:numCache>
            </c:numRef>
          </c:val>
          <c:smooth val="0"/>
        </c:ser>
        <c:ser>
          <c:idx val="5"/>
          <c:order val="5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'Class 1'!$B$4:$B$72</c:f>
              <c:strCache>
                <c:ptCount val="6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  <c:pt idx="66">
                  <c:v>39-Other</c:v>
                </c:pt>
                <c:pt idx="67">
                  <c:v>39-Other</c:v>
                </c:pt>
                <c:pt idx="68">
                  <c:v>39-Other</c:v>
                </c:pt>
              </c:strCache>
            </c:strRef>
          </c:cat>
          <c:val>
            <c:numRef>
              <c:f>'Class 1'!$AG$4:$AG$72</c:f>
              <c:numCache>
                <c:formatCode>0.00</c:formatCode>
                <c:ptCount val="69"/>
                <c:pt idx="0">
                  <c:v>17.584867266855007</c:v>
                </c:pt>
                <c:pt idx="1">
                  <c:v>17.584867266855007</c:v>
                </c:pt>
                <c:pt idx="2">
                  <c:v>17.584867266855007</c:v>
                </c:pt>
                <c:pt idx="3">
                  <c:v>17.584867266855007</c:v>
                </c:pt>
                <c:pt idx="4">
                  <c:v>17.584867266855007</c:v>
                </c:pt>
                <c:pt idx="5">
                  <c:v>17.584867266855007</c:v>
                </c:pt>
                <c:pt idx="6">
                  <c:v>17.584867266855007</c:v>
                </c:pt>
                <c:pt idx="7">
                  <c:v>17.584867266855007</c:v>
                </c:pt>
                <c:pt idx="8">
                  <c:v>17.584867266855007</c:v>
                </c:pt>
                <c:pt idx="9">
                  <c:v>17.584867266855007</c:v>
                </c:pt>
                <c:pt idx="10">
                  <c:v>17.584867266855007</c:v>
                </c:pt>
                <c:pt idx="11">
                  <c:v>17.584867266855007</c:v>
                </c:pt>
                <c:pt idx="12">
                  <c:v>17.584867266855007</c:v>
                </c:pt>
                <c:pt idx="13">
                  <c:v>17.584867266855007</c:v>
                </c:pt>
                <c:pt idx="14">
                  <c:v>17.584867266855007</c:v>
                </c:pt>
                <c:pt idx="15">
                  <c:v>17.584867266855007</c:v>
                </c:pt>
                <c:pt idx="16">
                  <c:v>17.584867266855007</c:v>
                </c:pt>
                <c:pt idx="17">
                  <c:v>17.584867266855007</c:v>
                </c:pt>
                <c:pt idx="18">
                  <c:v>17.584867266855007</c:v>
                </c:pt>
                <c:pt idx="19">
                  <c:v>17.584867266855007</c:v>
                </c:pt>
                <c:pt idx="20">
                  <c:v>17.584867266855007</c:v>
                </c:pt>
                <c:pt idx="21">
                  <c:v>17.584867266855007</c:v>
                </c:pt>
                <c:pt idx="22">
                  <c:v>17.584867266855007</c:v>
                </c:pt>
                <c:pt idx="23">
                  <c:v>17.584867266855007</c:v>
                </c:pt>
                <c:pt idx="24">
                  <c:v>17.584867266855007</c:v>
                </c:pt>
                <c:pt idx="25">
                  <c:v>17.584867266855007</c:v>
                </c:pt>
                <c:pt idx="26">
                  <c:v>17.584867266855007</c:v>
                </c:pt>
                <c:pt idx="27">
                  <c:v>17.584867266855007</c:v>
                </c:pt>
                <c:pt idx="28">
                  <c:v>17.584867266855007</c:v>
                </c:pt>
                <c:pt idx="29">
                  <c:v>17.584867266855007</c:v>
                </c:pt>
                <c:pt idx="30">
                  <c:v>17.584867266855007</c:v>
                </c:pt>
                <c:pt idx="31">
                  <c:v>17.584867266855007</c:v>
                </c:pt>
                <c:pt idx="32">
                  <c:v>17.584867266855007</c:v>
                </c:pt>
                <c:pt idx="33">
                  <c:v>17.584867266855007</c:v>
                </c:pt>
                <c:pt idx="34">
                  <c:v>17.584867266855007</c:v>
                </c:pt>
                <c:pt idx="35">
                  <c:v>17.584867266855007</c:v>
                </c:pt>
                <c:pt idx="36">
                  <c:v>17.584867266855007</c:v>
                </c:pt>
                <c:pt idx="37">
                  <c:v>17.584867266855007</c:v>
                </c:pt>
                <c:pt idx="38">
                  <c:v>17.584867266855007</c:v>
                </c:pt>
                <c:pt idx="39">
                  <c:v>17.584867266855007</c:v>
                </c:pt>
                <c:pt idx="40">
                  <c:v>17.584867266855007</c:v>
                </c:pt>
                <c:pt idx="41">
                  <c:v>17.584867266855007</c:v>
                </c:pt>
                <c:pt idx="42">
                  <c:v>17.584867266855007</c:v>
                </c:pt>
                <c:pt idx="43">
                  <c:v>17.584867266855007</c:v>
                </c:pt>
                <c:pt idx="44">
                  <c:v>17.584867266855007</c:v>
                </c:pt>
                <c:pt idx="45">
                  <c:v>17.584867266855007</c:v>
                </c:pt>
                <c:pt idx="46">
                  <c:v>17.584867266855007</c:v>
                </c:pt>
                <c:pt idx="47">
                  <c:v>17.584867266855007</c:v>
                </c:pt>
                <c:pt idx="48">
                  <c:v>17.584867266855007</c:v>
                </c:pt>
                <c:pt idx="49">
                  <c:v>17.584867266855007</c:v>
                </c:pt>
                <c:pt idx="50">
                  <c:v>17.584867266855007</c:v>
                </c:pt>
                <c:pt idx="51">
                  <c:v>17.584867266855007</c:v>
                </c:pt>
                <c:pt idx="52">
                  <c:v>17.584867266855007</c:v>
                </c:pt>
                <c:pt idx="53">
                  <c:v>17.584867266855007</c:v>
                </c:pt>
                <c:pt idx="54">
                  <c:v>17.584867266855007</c:v>
                </c:pt>
                <c:pt idx="55">
                  <c:v>17.584867266855007</c:v>
                </c:pt>
                <c:pt idx="56">
                  <c:v>17.584867266855007</c:v>
                </c:pt>
                <c:pt idx="57">
                  <c:v>17.584867266855007</c:v>
                </c:pt>
                <c:pt idx="58">
                  <c:v>17.584867266855007</c:v>
                </c:pt>
                <c:pt idx="59">
                  <c:v>17.584867266855007</c:v>
                </c:pt>
                <c:pt idx="60">
                  <c:v>17.584867266855007</c:v>
                </c:pt>
                <c:pt idx="61">
                  <c:v>17.584867266855007</c:v>
                </c:pt>
                <c:pt idx="62">
                  <c:v>17.584867266855007</c:v>
                </c:pt>
                <c:pt idx="63">
                  <c:v>17.584867266855007</c:v>
                </c:pt>
                <c:pt idx="64">
                  <c:v>17.584867266855007</c:v>
                </c:pt>
                <c:pt idx="65">
                  <c:v>17.584867266855007</c:v>
                </c:pt>
                <c:pt idx="66">
                  <c:v>17.584867266855007</c:v>
                </c:pt>
                <c:pt idx="67">
                  <c:v>17.584867266855007</c:v>
                </c:pt>
                <c:pt idx="68">
                  <c:v>17.584867266855007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0816544"/>
        <c:axId val="250816936"/>
      </c:lineChart>
      <c:catAx>
        <c:axId val="250816544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Lab ID#</a:t>
                </a:r>
              </a:p>
            </c:rich>
          </c:tx>
          <c:layout>
            <c:manualLayout>
              <c:xMode val="edge"/>
              <c:yMode val="edge"/>
              <c:x val="0.4783574317445195"/>
              <c:y val="0.890701481359332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0816936"/>
        <c:crossesAt val="-70"/>
        <c:auto val="1"/>
        <c:lblAlgn val="ctr"/>
        <c:lblOffset val="100"/>
        <c:tickLblSkip val="3"/>
        <c:tickMarkSkip val="3"/>
        <c:noMultiLvlLbl val="0"/>
      </c:catAx>
      <c:valAx>
        <c:axId val="250816936"/>
        <c:scaling>
          <c:orientation val="minMax"/>
          <c:max val="70"/>
          <c:min val="-7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Sand Material Mass Percent Difference  </a:t>
                </a:r>
              </a:p>
            </c:rich>
          </c:tx>
          <c:layout>
            <c:manualLayout>
              <c:xMode val="edge"/>
              <c:yMode val="edge"/>
              <c:x val="1.3318575391599183E-2"/>
              <c:y val="0.2675366904398730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0816544"/>
        <c:crosses val="autoZero"/>
        <c:crossBetween val="between"/>
        <c:majorUnit val="10"/>
        <c:minorUnit val="10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0765124555160142"/>
          <c:y val="0.95418848167539272"/>
          <c:w val="0.80249110320284711"/>
          <c:h val="3.79581151832460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USGS Sediment Laboratory Quality Assurance Project - Study 2, 2015
Sediment Mass Percent Difference Results
Class 1 Target Sediment Mass = 97.5 mg</a:t>
            </a:r>
          </a:p>
        </c:rich>
      </c:tx>
      <c:layout>
        <c:manualLayout>
          <c:xMode val="edge"/>
          <c:yMode val="edge"/>
          <c:x val="0.20421745546931191"/>
          <c:y val="1.95757925547264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142064372918979E-2"/>
          <c:y val="0.18270799347471453"/>
          <c:w val="0.87014428412874589"/>
          <c:h val="0.5807504078303426"/>
        </c:manualLayout>
      </c:layout>
      <c:lineChart>
        <c:grouping val="standard"/>
        <c:varyColors val="0"/>
        <c:ser>
          <c:idx val="0"/>
          <c:order val="0"/>
          <c:tx>
            <c:v>Results</c:v>
          </c:tx>
          <c:spPr>
            <a:ln w="28575">
              <a:noFill/>
            </a:ln>
          </c:spPr>
          <c:marker>
            <c:symbol val="diamond"/>
            <c:size val="5"/>
            <c:spPr>
              <a:noFill/>
              <a:ln w="12700">
                <a:solidFill>
                  <a:srgbClr val="FF0000"/>
                </a:solidFill>
                <a:prstDash val="solid"/>
              </a:ln>
            </c:spPr>
          </c:marke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marker>
              <c:symbol val="x"/>
              <c:size val="5"/>
            </c:marker>
            <c:bubble3D val="0"/>
          </c:dPt>
          <c:dPt>
            <c:idx val="4"/>
            <c:marker>
              <c:symbol val="x"/>
              <c:size val="5"/>
            </c:marker>
            <c:bubble3D val="0"/>
          </c:dPt>
          <c:dPt>
            <c:idx val="5"/>
            <c:marker>
              <c:symbol val="x"/>
              <c:size val="5"/>
            </c:marker>
            <c:bubble3D val="0"/>
          </c:dPt>
          <c:dPt>
            <c:idx val="6"/>
            <c:marker>
              <c:symbol val="x"/>
              <c:size val="5"/>
            </c:marker>
            <c:bubble3D val="0"/>
          </c:dPt>
          <c:dPt>
            <c:idx val="7"/>
            <c:marker>
              <c:symbol val="x"/>
              <c:size val="5"/>
            </c:marker>
            <c:bubble3D val="0"/>
          </c:dPt>
          <c:dPt>
            <c:idx val="8"/>
            <c:marker>
              <c:symbol val="x"/>
              <c:size val="5"/>
            </c:marker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marker>
              <c:symbol val="x"/>
              <c:size val="5"/>
            </c:marker>
            <c:bubble3D val="0"/>
          </c:dPt>
          <c:dPt>
            <c:idx val="13"/>
            <c:marker>
              <c:symbol val="x"/>
              <c:size val="5"/>
            </c:marker>
            <c:bubble3D val="0"/>
          </c:dPt>
          <c:dPt>
            <c:idx val="14"/>
            <c:marker>
              <c:symbol val="x"/>
              <c:size val="5"/>
            </c:marker>
            <c:bubble3D val="0"/>
          </c:dPt>
          <c:dPt>
            <c:idx val="15"/>
            <c:marker>
              <c:symbol val="x"/>
              <c:size val="5"/>
            </c:marker>
            <c:bubble3D val="0"/>
          </c:dPt>
          <c:dPt>
            <c:idx val="16"/>
            <c:marker>
              <c:symbol val="x"/>
              <c:size val="5"/>
            </c:marker>
            <c:bubble3D val="0"/>
          </c:dPt>
          <c:dPt>
            <c:idx val="17"/>
            <c:marker>
              <c:symbol val="x"/>
              <c:size val="5"/>
            </c:marker>
            <c:bubble3D val="0"/>
          </c:dPt>
          <c:dPt>
            <c:idx val="18"/>
            <c:bubble3D val="0"/>
          </c:dPt>
          <c:dPt>
            <c:idx val="19"/>
            <c:bubble3D val="0"/>
          </c:dPt>
          <c:dPt>
            <c:idx val="20"/>
            <c:bubble3D val="0"/>
          </c:dPt>
          <c:dPt>
            <c:idx val="21"/>
            <c:marker>
              <c:symbol val="x"/>
              <c:size val="5"/>
            </c:marker>
            <c:bubble3D val="0"/>
          </c:dPt>
          <c:dPt>
            <c:idx val="22"/>
            <c:marker>
              <c:symbol val="x"/>
              <c:size val="5"/>
            </c:marker>
            <c:bubble3D val="0"/>
          </c:dPt>
          <c:dPt>
            <c:idx val="23"/>
            <c:marker>
              <c:symbol val="x"/>
              <c:size val="5"/>
            </c:marker>
            <c:bubble3D val="0"/>
          </c:dPt>
          <c:dPt>
            <c:idx val="24"/>
            <c:marker>
              <c:symbol val="x"/>
              <c:size val="5"/>
            </c:marker>
            <c:bubble3D val="0"/>
          </c:dPt>
          <c:dPt>
            <c:idx val="25"/>
            <c:marker>
              <c:symbol val="x"/>
              <c:size val="5"/>
            </c:marker>
            <c:bubble3D val="0"/>
          </c:dPt>
          <c:dPt>
            <c:idx val="26"/>
            <c:marker>
              <c:symbol val="x"/>
              <c:size val="5"/>
            </c:marker>
            <c:bubble3D val="0"/>
          </c:dPt>
          <c:dPt>
            <c:idx val="27"/>
            <c:marker>
              <c:symbol val="x"/>
              <c:size val="5"/>
            </c:marker>
            <c:bubble3D val="0"/>
          </c:dPt>
          <c:dPt>
            <c:idx val="28"/>
            <c:marker>
              <c:symbol val="x"/>
              <c:size val="5"/>
            </c:marker>
            <c:bubble3D val="0"/>
          </c:dPt>
          <c:dPt>
            <c:idx val="29"/>
            <c:marker>
              <c:symbol val="x"/>
              <c:size val="5"/>
            </c:marker>
            <c:bubble3D val="0"/>
          </c:dPt>
          <c:dPt>
            <c:idx val="30"/>
            <c:marker>
              <c:symbol val="x"/>
              <c:size val="5"/>
            </c:marker>
            <c:bubble3D val="0"/>
          </c:dPt>
          <c:dPt>
            <c:idx val="31"/>
            <c:marker>
              <c:symbol val="x"/>
              <c:size val="5"/>
            </c:marker>
            <c:bubble3D val="0"/>
          </c:dPt>
          <c:dPt>
            <c:idx val="32"/>
            <c:marker>
              <c:symbol val="x"/>
              <c:size val="5"/>
            </c:marker>
            <c:bubble3D val="0"/>
          </c:dPt>
          <c:dPt>
            <c:idx val="33"/>
            <c:bubble3D val="0"/>
          </c:dPt>
          <c:dPt>
            <c:idx val="34"/>
            <c:bubble3D val="0"/>
          </c:dPt>
          <c:dPt>
            <c:idx val="35"/>
            <c:bubble3D val="0"/>
          </c:dPt>
          <c:dPt>
            <c:idx val="36"/>
            <c:marker>
              <c:symbol val="x"/>
              <c:size val="5"/>
            </c:marker>
            <c:bubble3D val="0"/>
          </c:dPt>
          <c:dPt>
            <c:idx val="37"/>
            <c:marker>
              <c:symbol val="x"/>
              <c:size val="5"/>
            </c:marker>
            <c:bubble3D val="0"/>
          </c:dPt>
          <c:dPt>
            <c:idx val="38"/>
            <c:marker>
              <c:symbol val="x"/>
              <c:size val="5"/>
            </c:marker>
            <c:bubble3D val="0"/>
          </c:dPt>
          <c:dPt>
            <c:idx val="39"/>
            <c:bubble3D val="0"/>
          </c:dPt>
          <c:dPt>
            <c:idx val="40"/>
            <c:bubble3D val="0"/>
          </c:dPt>
          <c:dPt>
            <c:idx val="41"/>
            <c:bubble3D val="0"/>
          </c:dPt>
          <c:dPt>
            <c:idx val="42"/>
            <c:bubble3D val="0"/>
          </c:dPt>
          <c:dPt>
            <c:idx val="43"/>
            <c:bubble3D val="0"/>
          </c:dPt>
          <c:dPt>
            <c:idx val="44"/>
            <c:bubble3D val="0"/>
          </c:dPt>
          <c:dPt>
            <c:idx val="45"/>
            <c:bubble3D val="0"/>
          </c:dPt>
          <c:dPt>
            <c:idx val="46"/>
            <c:bubble3D val="0"/>
          </c:dPt>
          <c:dPt>
            <c:idx val="47"/>
            <c:bubble3D val="0"/>
          </c:dPt>
          <c:dPt>
            <c:idx val="48"/>
            <c:bubble3D val="0"/>
          </c:dPt>
          <c:dPt>
            <c:idx val="49"/>
            <c:bubble3D val="0"/>
          </c:dPt>
          <c:dPt>
            <c:idx val="50"/>
            <c:bubble3D val="0"/>
          </c:dPt>
          <c:dPt>
            <c:idx val="51"/>
            <c:bubble3D val="0"/>
          </c:dPt>
          <c:dPt>
            <c:idx val="52"/>
            <c:bubble3D val="0"/>
          </c:dPt>
          <c:dPt>
            <c:idx val="53"/>
            <c:bubble3D val="0"/>
          </c:dPt>
          <c:dPt>
            <c:idx val="54"/>
            <c:bubble3D val="0"/>
          </c:dPt>
          <c:dPt>
            <c:idx val="55"/>
            <c:bubble3D val="0"/>
          </c:dPt>
          <c:dPt>
            <c:idx val="56"/>
            <c:bubble3D val="0"/>
          </c:dPt>
          <c:dPt>
            <c:idx val="57"/>
            <c:bubble3D val="0"/>
          </c:dPt>
          <c:dPt>
            <c:idx val="58"/>
            <c:bubble3D val="0"/>
          </c:dPt>
          <c:dPt>
            <c:idx val="59"/>
            <c:bubble3D val="0"/>
          </c:dPt>
          <c:dPt>
            <c:idx val="60"/>
            <c:bubble3D val="0"/>
          </c:dPt>
          <c:dPt>
            <c:idx val="61"/>
            <c:bubble3D val="0"/>
          </c:dPt>
          <c:dPt>
            <c:idx val="62"/>
            <c:bubble3D val="0"/>
          </c:dPt>
          <c:dPt>
            <c:idx val="63"/>
            <c:bubble3D val="0"/>
          </c:dPt>
          <c:dPt>
            <c:idx val="64"/>
            <c:bubble3D val="0"/>
          </c:dPt>
          <c:dPt>
            <c:idx val="65"/>
            <c:bubble3D val="0"/>
          </c:dPt>
          <c:dPt>
            <c:idx val="66"/>
            <c:bubble3D val="0"/>
          </c:dPt>
          <c:dPt>
            <c:idx val="67"/>
            <c:bubble3D val="0"/>
          </c:dPt>
          <c:dPt>
            <c:idx val="68"/>
            <c:bubble3D val="0"/>
          </c:dPt>
          <c:dPt>
            <c:idx val="69"/>
            <c:bubble3D val="0"/>
          </c:dPt>
          <c:dPt>
            <c:idx val="70"/>
            <c:bubble3D val="0"/>
          </c:dPt>
          <c:dPt>
            <c:idx val="71"/>
            <c:bubble3D val="0"/>
          </c:dPt>
          <c:dPt>
            <c:idx val="72"/>
            <c:bubble3D val="0"/>
          </c:dPt>
          <c:dPt>
            <c:idx val="73"/>
            <c:bubble3D val="0"/>
          </c:dPt>
          <c:dPt>
            <c:idx val="74"/>
            <c:bubble3D val="0"/>
          </c:dPt>
          <c:dPt>
            <c:idx val="75"/>
            <c:bubble3D val="0"/>
          </c:dPt>
          <c:dPt>
            <c:idx val="76"/>
            <c:bubble3D val="0"/>
          </c:dPt>
          <c:dPt>
            <c:idx val="77"/>
            <c:bubble3D val="0"/>
          </c:dPt>
          <c:cat>
            <c:strRef>
              <c:f>'Class 1'!$B$4:$B$72</c:f>
              <c:strCache>
                <c:ptCount val="6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  <c:pt idx="66">
                  <c:v>39-Other</c:v>
                </c:pt>
                <c:pt idx="67">
                  <c:v>39-Other</c:v>
                </c:pt>
                <c:pt idx="68">
                  <c:v>39-Other</c:v>
                </c:pt>
              </c:strCache>
            </c:strRef>
          </c:cat>
          <c:val>
            <c:numRef>
              <c:f>'Class 1'!$U$4:$U$72</c:f>
              <c:numCache>
                <c:formatCode>0.00</c:formatCode>
                <c:ptCount val="69"/>
                <c:pt idx="0">
                  <c:v>-4.4618355523935405</c:v>
                </c:pt>
                <c:pt idx="1">
                  <c:v>-4.9713584288052406</c:v>
                </c:pt>
                <c:pt idx="2">
                  <c:v>-3.9869812855980404</c:v>
                </c:pt>
                <c:pt idx="3">
                  <c:v>6.3743402354851888</c:v>
                </c:pt>
                <c:pt idx="4">
                  <c:v>19.040295293755754</c:v>
                </c:pt>
                <c:pt idx="5">
                  <c:v>3.6622583926754895</c:v>
                </c:pt>
                <c:pt idx="6">
                  <c:v>-6.173344235486498</c:v>
                </c:pt>
                <c:pt idx="7">
                  <c:v>-4.4892115758257543</c:v>
                </c:pt>
                <c:pt idx="8">
                  <c:v>-8.3938247622942406</c:v>
                </c:pt>
                <c:pt idx="9">
                  <c:v>-5.8391929073677771</c:v>
                </c:pt>
                <c:pt idx="10">
                  <c:v>-5.7763211798443317</c:v>
                </c:pt>
                <c:pt idx="11">
                  <c:v>-6.2914244927092984</c:v>
                </c:pt>
                <c:pt idx="12">
                  <c:v>-5.1046452271575671E-2</c:v>
                </c:pt>
                <c:pt idx="13">
                  <c:v>2.600713921468635</c:v>
                </c:pt>
                <c:pt idx="14">
                  <c:v>13.566605279312471</c:v>
                </c:pt>
                <c:pt idx="15">
                  <c:v>-0.27672440299272966</c:v>
                </c:pt>
                <c:pt idx="16">
                  <c:v>-0.75556463140698849</c:v>
                </c:pt>
                <c:pt idx="17">
                  <c:v>1.2001627339300391</c:v>
                </c:pt>
                <c:pt idx="18">
                  <c:v>2.480016396802629</c:v>
                </c:pt>
                <c:pt idx="19">
                  <c:v>-3.2848571138004643</c:v>
                </c:pt>
                <c:pt idx="20">
                  <c:v>-2.8290282902829018</c:v>
                </c:pt>
                <c:pt idx="21">
                  <c:v>-10.233029381965549</c:v>
                </c:pt>
                <c:pt idx="22">
                  <c:v>-6.0587515299877612</c:v>
                </c:pt>
                <c:pt idx="23">
                  <c:v>-7.560453014998469</c:v>
                </c:pt>
                <c:pt idx="24">
                  <c:v>-5.7008581937065816</c:v>
                </c:pt>
                <c:pt idx="25">
                  <c:v>-5.7639524245196654</c:v>
                </c:pt>
                <c:pt idx="26">
                  <c:v>-4.6457253227610096</c:v>
                </c:pt>
                <c:pt idx="27">
                  <c:v>-20.183486238532108</c:v>
                </c:pt>
                <c:pt idx="28">
                  <c:v>-5.0529747351263161</c:v>
                </c:pt>
                <c:pt idx="29">
                  <c:v>-4.4057377049180317</c:v>
                </c:pt>
                <c:pt idx="30">
                  <c:v>-5.6584571544880884</c:v>
                </c:pt>
                <c:pt idx="31">
                  <c:v>-6.9244144420578895</c:v>
                </c:pt>
                <c:pt idx="32">
                  <c:v>-6.5989847715736101</c:v>
                </c:pt>
                <c:pt idx="33">
                  <c:v>-9.1094771241830177</c:v>
                </c:pt>
                <c:pt idx="34">
                  <c:v>-6.8322981366459574</c:v>
                </c:pt>
                <c:pt idx="35">
                  <c:v>-12.586699306405553</c:v>
                </c:pt>
                <c:pt idx="36">
                  <c:v>-6.1831516756646696</c:v>
                </c:pt>
                <c:pt idx="37">
                  <c:v>-5.1094890510948936</c:v>
                </c:pt>
                <c:pt idx="38">
                  <c:v>-5.1013135118623358</c:v>
                </c:pt>
                <c:pt idx="39">
                  <c:v>-2.2941417451864048</c:v>
                </c:pt>
                <c:pt idx="40">
                  <c:v>-0.24554941682012504</c:v>
                </c:pt>
                <c:pt idx="41">
                  <c:v>1.7412431666329351</c:v>
                </c:pt>
                <c:pt idx="42">
                  <c:v>-18.847097301717088</c:v>
                </c:pt>
                <c:pt idx="43">
                  <c:v>-8.5557698162995983</c:v>
                </c:pt>
                <c:pt idx="44">
                  <c:v>-27.596741344195518</c:v>
                </c:pt>
                <c:pt idx="45">
                  <c:v>100.79909845302734</c:v>
                </c:pt>
                <c:pt idx="46">
                  <c:v>109.24772889660099</c:v>
                </c:pt>
                <c:pt idx="47">
                  <c:v>98.328577252344061</c:v>
                </c:pt>
                <c:pt idx="48">
                  <c:v>-2.2471910112359486</c:v>
                </c:pt>
                <c:pt idx="50">
                  <c:v>-2.7848617770070487</c:v>
                </c:pt>
                <c:pt idx="51">
                  <c:v>-4.7570540898441553</c:v>
                </c:pt>
                <c:pt idx="52">
                  <c:v>-6.0994361865709861</c:v>
                </c:pt>
                <c:pt idx="53">
                  <c:v>-5.5118110236220534</c:v>
                </c:pt>
                <c:pt idx="54">
                  <c:v>1.834862385321111</c:v>
                </c:pt>
                <c:pt idx="55">
                  <c:v>3.8240131578947381</c:v>
                </c:pt>
                <c:pt idx="56">
                  <c:v>3.5048165607706565</c:v>
                </c:pt>
                <c:pt idx="57">
                  <c:v>24.948958758676998</c:v>
                </c:pt>
                <c:pt idx="59">
                  <c:v>2.6318463570775421</c:v>
                </c:pt>
                <c:pt idx="60">
                  <c:v>-6.0457516339869368</c:v>
                </c:pt>
                <c:pt idx="61">
                  <c:v>-2.6729238930830554</c:v>
                </c:pt>
                <c:pt idx="62">
                  <c:v>-4.3975104581165132</c:v>
                </c:pt>
                <c:pt idx="66">
                  <c:v>-13.655440679701099</c:v>
                </c:pt>
                <c:pt idx="67">
                  <c:v>-7.4161211129296305</c:v>
                </c:pt>
                <c:pt idx="68">
                  <c:v>-12.100153295861002</c:v>
                </c:pt>
              </c:numCache>
            </c:numRef>
          </c:val>
          <c:smooth val="0"/>
        </c:ser>
        <c:ser>
          <c:idx val="1"/>
          <c:order val="1"/>
          <c:tx>
            <c:v>Median (-4.70%)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'Class 1'!$B$4:$B$72</c:f>
              <c:strCache>
                <c:ptCount val="6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  <c:pt idx="66">
                  <c:v>39-Other</c:v>
                </c:pt>
                <c:pt idx="67">
                  <c:v>39-Other</c:v>
                </c:pt>
                <c:pt idx="68">
                  <c:v>39-Other</c:v>
                </c:pt>
              </c:strCache>
            </c:strRef>
          </c:cat>
          <c:val>
            <c:numRef>
              <c:f>'Class 1'!$AH$4:$AH$72</c:f>
              <c:numCache>
                <c:formatCode>0.00</c:formatCode>
                <c:ptCount val="69"/>
                <c:pt idx="0">
                  <c:v>-4.7013897063025825</c:v>
                </c:pt>
                <c:pt idx="1">
                  <c:v>-4.7013897063025825</c:v>
                </c:pt>
                <c:pt idx="2">
                  <c:v>-4.7013897063025825</c:v>
                </c:pt>
                <c:pt idx="3">
                  <c:v>-4.7013897063025825</c:v>
                </c:pt>
                <c:pt idx="4">
                  <c:v>-4.7013897063025825</c:v>
                </c:pt>
                <c:pt idx="5">
                  <c:v>-4.7013897063025825</c:v>
                </c:pt>
                <c:pt idx="6">
                  <c:v>-4.7013897063025825</c:v>
                </c:pt>
                <c:pt idx="7">
                  <c:v>-4.7013897063025825</c:v>
                </c:pt>
                <c:pt idx="8">
                  <c:v>-4.7013897063025825</c:v>
                </c:pt>
                <c:pt idx="9">
                  <c:v>-4.7013897063025825</c:v>
                </c:pt>
                <c:pt idx="10">
                  <c:v>-4.7013897063025825</c:v>
                </c:pt>
                <c:pt idx="11">
                  <c:v>-4.7013897063025825</c:v>
                </c:pt>
                <c:pt idx="12">
                  <c:v>-4.7013897063025825</c:v>
                </c:pt>
                <c:pt idx="13">
                  <c:v>-4.7013897063025825</c:v>
                </c:pt>
                <c:pt idx="14">
                  <c:v>-4.7013897063025825</c:v>
                </c:pt>
                <c:pt idx="15">
                  <c:v>-4.7013897063025825</c:v>
                </c:pt>
                <c:pt idx="16">
                  <c:v>-4.7013897063025825</c:v>
                </c:pt>
                <c:pt idx="17">
                  <c:v>-4.7013897063025825</c:v>
                </c:pt>
                <c:pt idx="18">
                  <c:v>-4.7013897063025825</c:v>
                </c:pt>
                <c:pt idx="19">
                  <c:v>-4.7013897063025825</c:v>
                </c:pt>
                <c:pt idx="20">
                  <c:v>-4.7013897063025825</c:v>
                </c:pt>
                <c:pt idx="21">
                  <c:v>-4.7013897063025825</c:v>
                </c:pt>
                <c:pt idx="22">
                  <c:v>-4.7013897063025825</c:v>
                </c:pt>
                <c:pt idx="23">
                  <c:v>-4.7013897063025825</c:v>
                </c:pt>
                <c:pt idx="24">
                  <c:v>-4.7013897063025825</c:v>
                </c:pt>
                <c:pt idx="25">
                  <c:v>-4.7013897063025825</c:v>
                </c:pt>
                <c:pt idx="26">
                  <c:v>-4.7013897063025825</c:v>
                </c:pt>
                <c:pt idx="27">
                  <c:v>-4.7013897063025825</c:v>
                </c:pt>
                <c:pt idx="28">
                  <c:v>-4.7013897063025825</c:v>
                </c:pt>
                <c:pt idx="29">
                  <c:v>-4.7013897063025825</c:v>
                </c:pt>
                <c:pt idx="30">
                  <c:v>-4.7013897063025825</c:v>
                </c:pt>
                <c:pt idx="31">
                  <c:v>-4.7013897063025825</c:v>
                </c:pt>
                <c:pt idx="32">
                  <c:v>-4.7013897063025825</c:v>
                </c:pt>
                <c:pt idx="33">
                  <c:v>-4.7013897063025825</c:v>
                </c:pt>
                <c:pt idx="34">
                  <c:v>-4.7013897063025825</c:v>
                </c:pt>
                <c:pt idx="35">
                  <c:v>-4.7013897063025825</c:v>
                </c:pt>
                <c:pt idx="36">
                  <c:v>-4.7013897063025825</c:v>
                </c:pt>
                <c:pt idx="37">
                  <c:v>-4.7013897063025825</c:v>
                </c:pt>
                <c:pt idx="38">
                  <c:v>-4.7013897063025825</c:v>
                </c:pt>
                <c:pt idx="39">
                  <c:v>-4.7013897063025825</c:v>
                </c:pt>
                <c:pt idx="40">
                  <c:v>-4.7013897063025825</c:v>
                </c:pt>
                <c:pt idx="41">
                  <c:v>-4.7013897063025825</c:v>
                </c:pt>
                <c:pt idx="42">
                  <c:v>-4.7013897063025825</c:v>
                </c:pt>
                <c:pt idx="43">
                  <c:v>-4.7013897063025825</c:v>
                </c:pt>
                <c:pt idx="44">
                  <c:v>-4.7013897063025825</c:v>
                </c:pt>
                <c:pt idx="45">
                  <c:v>-4.7013897063025825</c:v>
                </c:pt>
                <c:pt idx="46">
                  <c:v>-4.7013897063025825</c:v>
                </c:pt>
                <c:pt idx="47">
                  <c:v>-4.7013897063025825</c:v>
                </c:pt>
                <c:pt idx="48">
                  <c:v>-4.7013897063025825</c:v>
                </c:pt>
                <c:pt idx="49">
                  <c:v>-4.7013897063025825</c:v>
                </c:pt>
                <c:pt idx="50">
                  <c:v>-4.7013897063025825</c:v>
                </c:pt>
                <c:pt idx="51">
                  <c:v>-4.7013897063025825</c:v>
                </c:pt>
                <c:pt idx="52">
                  <c:v>-4.7013897063025825</c:v>
                </c:pt>
                <c:pt idx="53">
                  <c:v>-4.7013897063025825</c:v>
                </c:pt>
                <c:pt idx="54">
                  <c:v>-4.7013897063025825</c:v>
                </c:pt>
                <c:pt idx="55">
                  <c:v>-4.7013897063025825</c:v>
                </c:pt>
                <c:pt idx="56">
                  <c:v>-4.7013897063025825</c:v>
                </c:pt>
                <c:pt idx="57">
                  <c:v>-4.7013897063025825</c:v>
                </c:pt>
                <c:pt idx="58">
                  <c:v>-4.7013897063025825</c:v>
                </c:pt>
                <c:pt idx="59">
                  <c:v>-4.7013897063025825</c:v>
                </c:pt>
                <c:pt idx="60">
                  <c:v>-4.7013897063025825</c:v>
                </c:pt>
                <c:pt idx="61">
                  <c:v>-4.7013897063025825</c:v>
                </c:pt>
                <c:pt idx="62">
                  <c:v>-4.7013897063025825</c:v>
                </c:pt>
                <c:pt idx="63">
                  <c:v>-4.7013897063025825</c:v>
                </c:pt>
                <c:pt idx="64">
                  <c:v>-4.7013897063025825</c:v>
                </c:pt>
                <c:pt idx="65">
                  <c:v>-4.7013897063025825</c:v>
                </c:pt>
                <c:pt idx="66">
                  <c:v>-4.7013897063025825</c:v>
                </c:pt>
                <c:pt idx="67">
                  <c:v>-4.7013897063025825</c:v>
                </c:pt>
                <c:pt idx="68">
                  <c:v>-4.7013897063025825</c:v>
                </c:pt>
              </c:numCache>
            </c:numRef>
          </c:val>
          <c:smooth val="0"/>
        </c:ser>
        <c:ser>
          <c:idx val="2"/>
          <c:order val="2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'Class 1'!$B$4:$B$72</c:f>
              <c:strCache>
                <c:ptCount val="6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  <c:pt idx="66">
                  <c:v>39-Other</c:v>
                </c:pt>
                <c:pt idx="67">
                  <c:v>39-Other</c:v>
                </c:pt>
                <c:pt idx="68">
                  <c:v>39-Other</c:v>
                </c:pt>
              </c:strCache>
            </c:strRef>
          </c:cat>
          <c:val>
            <c:numRef>
              <c:f>'Class 1'!$AI$4:$AI$72</c:f>
              <c:numCache>
                <c:formatCode>0.00</c:formatCode>
                <c:ptCount val="69"/>
                <c:pt idx="0">
                  <c:v>-9.7013897063025816</c:v>
                </c:pt>
                <c:pt idx="1">
                  <c:v>-9.7013897063025816</c:v>
                </c:pt>
                <c:pt idx="2">
                  <c:v>-9.7013897063025816</c:v>
                </c:pt>
                <c:pt idx="3">
                  <c:v>-9.7013897063025816</c:v>
                </c:pt>
                <c:pt idx="4">
                  <c:v>-9.7013897063025816</c:v>
                </c:pt>
                <c:pt idx="5">
                  <c:v>-9.7013897063025816</c:v>
                </c:pt>
                <c:pt idx="6">
                  <c:v>-9.7013897063025816</c:v>
                </c:pt>
                <c:pt idx="7">
                  <c:v>-9.7013897063025816</c:v>
                </c:pt>
                <c:pt idx="8">
                  <c:v>-9.7013897063025816</c:v>
                </c:pt>
                <c:pt idx="9">
                  <c:v>-9.7013897063025816</c:v>
                </c:pt>
                <c:pt idx="10">
                  <c:v>-9.7013897063025816</c:v>
                </c:pt>
                <c:pt idx="11">
                  <c:v>-9.7013897063025816</c:v>
                </c:pt>
                <c:pt idx="12">
                  <c:v>-9.7013897063025816</c:v>
                </c:pt>
                <c:pt idx="13">
                  <c:v>-9.7013897063025816</c:v>
                </c:pt>
                <c:pt idx="14">
                  <c:v>-9.7013897063025816</c:v>
                </c:pt>
                <c:pt idx="15">
                  <c:v>-9.7013897063025816</c:v>
                </c:pt>
                <c:pt idx="16">
                  <c:v>-9.7013897063025816</c:v>
                </c:pt>
                <c:pt idx="17">
                  <c:v>-9.7013897063025816</c:v>
                </c:pt>
                <c:pt idx="18">
                  <c:v>-9.7013897063025816</c:v>
                </c:pt>
                <c:pt idx="19">
                  <c:v>-9.7013897063025816</c:v>
                </c:pt>
                <c:pt idx="20">
                  <c:v>-9.7013897063025816</c:v>
                </c:pt>
                <c:pt idx="21">
                  <c:v>-9.7013897063025816</c:v>
                </c:pt>
                <c:pt idx="22">
                  <c:v>-9.7013897063025816</c:v>
                </c:pt>
                <c:pt idx="23">
                  <c:v>-9.7013897063025816</c:v>
                </c:pt>
                <c:pt idx="24">
                  <c:v>-9.7013897063025816</c:v>
                </c:pt>
                <c:pt idx="25">
                  <c:v>-9.7013897063025816</c:v>
                </c:pt>
                <c:pt idx="26">
                  <c:v>-9.7013897063025816</c:v>
                </c:pt>
                <c:pt idx="27">
                  <c:v>-9.7013897063025816</c:v>
                </c:pt>
                <c:pt idx="28">
                  <c:v>-9.7013897063025816</c:v>
                </c:pt>
                <c:pt idx="29">
                  <c:v>-9.7013897063025816</c:v>
                </c:pt>
                <c:pt idx="30">
                  <c:v>-9.7013897063025816</c:v>
                </c:pt>
                <c:pt idx="31">
                  <c:v>-9.7013897063025816</c:v>
                </c:pt>
                <c:pt idx="32">
                  <c:v>-9.7013897063025816</c:v>
                </c:pt>
                <c:pt idx="33">
                  <c:v>-9.7013897063025816</c:v>
                </c:pt>
                <c:pt idx="34">
                  <c:v>-9.7013897063025816</c:v>
                </c:pt>
                <c:pt idx="35">
                  <c:v>-9.7013897063025816</c:v>
                </c:pt>
                <c:pt idx="36">
                  <c:v>-9.7013897063025816</c:v>
                </c:pt>
                <c:pt idx="37">
                  <c:v>-9.7013897063025816</c:v>
                </c:pt>
                <c:pt idx="38">
                  <c:v>-9.7013897063025816</c:v>
                </c:pt>
                <c:pt idx="39">
                  <c:v>-9.7013897063025816</c:v>
                </c:pt>
                <c:pt idx="40">
                  <c:v>-9.7013897063025816</c:v>
                </c:pt>
                <c:pt idx="41">
                  <c:v>-9.7013897063025816</c:v>
                </c:pt>
                <c:pt idx="42">
                  <c:v>-9.7013897063025816</c:v>
                </c:pt>
                <c:pt idx="43">
                  <c:v>-9.7013897063025816</c:v>
                </c:pt>
                <c:pt idx="44">
                  <c:v>-9.7013897063025816</c:v>
                </c:pt>
                <c:pt idx="45">
                  <c:v>-9.7013897063025816</c:v>
                </c:pt>
                <c:pt idx="46">
                  <c:v>-9.7013897063025816</c:v>
                </c:pt>
                <c:pt idx="47">
                  <c:v>-9.7013897063025816</c:v>
                </c:pt>
                <c:pt idx="48">
                  <c:v>-9.7013897063025816</c:v>
                </c:pt>
                <c:pt idx="49">
                  <c:v>-9.7013897063025816</c:v>
                </c:pt>
                <c:pt idx="50">
                  <c:v>-9.7013897063025816</c:v>
                </c:pt>
                <c:pt idx="51">
                  <c:v>-9.7013897063025816</c:v>
                </c:pt>
                <c:pt idx="52">
                  <c:v>-9.7013897063025816</c:v>
                </c:pt>
                <c:pt idx="53">
                  <c:v>-9.7013897063025816</c:v>
                </c:pt>
                <c:pt idx="54">
                  <c:v>-9.7013897063025816</c:v>
                </c:pt>
                <c:pt idx="55">
                  <c:v>-9.7013897063025816</c:v>
                </c:pt>
                <c:pt idx="56">
                  <c:v>-9.7013897063025816</c:v>
                </c:pt>
                <c:pt idx="57">
                  <c:v>-9.7013897063025816</c:v>
                </c:pt>
                <c:pt idx="58">
                  <c:v>-9.7013897063025816</c:v>
                </c:pt>
                <c:pt idx="59">
                  <c:v>-9.7013897063025816</c:v>
                </c:pt>
                <c:pt idx="60">
                  <c:v>-9.7013897063025816</c:v>
                </c:pt>
                <c:pt idx="61">
                  <c:v>-9.7013897063025816</c:v>
                </c:pt>
                <c:pt idx="62">
                  <c:v>-9.7013897063025816</c:v>
                </c:pt>
                <c:pt idx="63">
                  <c:v>-9.7013897063025816</c:v>
                </c:pt>
                <c:pt idx="64">
                  <c:v>-9.7013897063025816</c:v>
                </c:pt>
                <c:pt idx="65">
                  <c:v>-9.7013897063025816</c:v>
                </c:pt>
                <c:pt idx="66">
                  <c:v>-9.7013897063025816</c:v>
                </c:pt>
                <c:pt idx="67">
                  <c:v>-9.7013897063025816</c:v>
                </c:pt>
                <c:pt idx="68">
                  <c:v>-9.7013897063025816</c:v>
                </c:pt>
              </c:numCache>
            </c:numRef>
          </c:val>
          <c:smooth val="0"/>
        </c:ser>
        <c:ser>
          <c:idx val="3"/>
          <c:order val="3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'Class 1'!$B$4:$B$72</c:f>
              <c:strCache>
                <c:ptCount val="6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  <c:pt idx="66">
                  <c:v>39-Other</c:v>
                </c:pt>
                <c:pt idx="67">
                  <c:v>39-Other</c:v>
                </c:pt>
                <c:pt idx="68">
                  <c:v>39-Other</c:v>
                </c:pt>
              </c:strCache>
            </c:strRef>
          </c:cat>
          <c:val>
            <c:numRef>
              <c:f>'Class 1'!$AJ$4:$AJ$72</c:f>
              <c:numCache>
                <c:formatCode>0.00</c:formatCode>
                <c:ptCount val="69"/>
                <c:pt idx="0">
                  <c:v>0.29861029369741754</c:v>
                </c:pt>
                <c:pt idx="1">
                  <c:v>0.29861029369741754</c:v>
                </c:pt>
                <c:pt idx="2">
                  <c:v>0.29861029369741754</c:v>
                </c:pt>
                <c:pt idx="3">
                  <c:v>0.29861029369741754</c:v>
                </c:pt>
                <c:pt idx="4">
                  <c:v>0.29861029369741754</c:v>
                </c:pt>
                <c:pt idx="5">
                  <c:v>0.29861029369741754</c:v>
                </c:pt>
                <c:pt idx="6">
                  <c:v>0.29861029369741754</c:v>
                </c:pt>
                <c:pt idx="7">
                  <c:v>0.29861029369741754</c:v>
                </c:pt>
                <c:pt idx="8">
                  <c:v>0.29861029369741754</c:v>
                </c:pt>
                <c:pt idx="9">
                  <c:v>0.29861029369741754</c:v>
                </c:pt>
                <c:pt idx="10">
                  <c:v>0.29861029369741754</c:v>
                </c:pt>
                <c:pt idx="11">
                  <c:v>0.29861029369741754</c:v>
                </c:pt>
                <c:pt idx="12">
                  <c:v>0.29861029369741754</c:v>
                </c:pt>
                <c:pt idx="13">
                  <c:v>0.29861029369741754</c:v>
                </c:pt>
                <c:pt idx="14">
                  <c:v>0.29861029369741754</c:v>
                </c:pt>
                <c:pt idx="15">
                  <c:v>0.29861029369741754</c:v>
                </c:pt>
                <c:pt idx="16">
                  <c:v>0.29861029369741754</c:v>
                </c:pt>
                <c:pt idx="17">
                  <c:v>0.29861029369741754</c:v>
                </c:pt>
                <c:pt idx="18">
                  <c:v>0.29861029369741754</c:v>
                </c:pt>
                <c:pt idx="19">
                  <c:v>0.29861029369741754</c:v>
                </c:pt>
                <c:pt idx="20">
                  <c:v>0.29861029369741754</c:v>
                </c:pt>
                <c:pt idx="21">
                  <c:v>0.29861029369741754</c:v>
                </c:pt>
                <c:pt idx="22">
                  <c:v>0.29861029369741754</c:v>
                </c:pt>
                <c:pt idx="23">
                  <c:v>0.29861029369741754</c:v>
                </c:pt>
                <c:pt idx="24">
                  <c:v>0.29861029369741754</c:v>
                </c:pt>
                <c:pt idx="25">
                  <c:v>0.29861029369741754</c:v>
                </c:pt>
                <c:pt idx="26">
                  <c:v>0.29861029369741754</c:v>
                </c:pt>
                <c:pt idx="27">
                  <c:v>0.29861029369741754</c:v>
                </c:pt>
                <c:pt idx="28">
                  <c:v>0.29861029369741754</c:v>
                </c:pt>
                <c:pt idx="29">
                  <c:v>0.29861029369741754</c:v>
                </c:pt>
                <c:pt idx="30">
                  <c:v>0.29861029369741754</c:v>
                </c:pt>
                <c:pt idx="31">
                  <c:v>0.29861029369741754</c:v>
                </c:pt>
                <c:pt idx="32">
                  <c:v>0.29861029369741754</c:v>
                </c:pt>
                <c:pt idx="33">
                  <c:v>0.29861029369741754</c:v>
                </c:pt>
                <c:pt idx="34">
                  <c:v>0.29861029369741754</c:v>
                </c:pt>
                <c:pt idx="35">
                  <c:v>0.29861029369741754</c:v>
                </c:pt>
                <c:pt idx="36">
                  <c:v>0.29861029369741754</c:v>
                </c:pt>
                <c:pt idx="37">
                  <c:v>0.29861029369741754</c:v>
                </c:pt>
                <c:pt idx="38">
                  <c:v>0.29861029369741754</c:v>
                </c:pt>
                <c:pt idx="39">
                  <c:v>0.29861029369741754</c:v>
                </c:pt>
                <c:pt idx="40">
                  <c:v>0.29861029369741754</c:v>
                </c:pt>
                <c:pt idx="41">
                  <c:v>0.29861029369741754</c:v>
                </c:pt>
                <c:pt idx="42">
                  <c:v>0.29861029369741754</c:v>
                </c:pt>
                <c:pt idx="43">
                  <c:v>0.29861029369741754</c:v>
                </c:pt>
                <c:pt idx="44">
                  <c:v>0.29861029369741754</c:v>
                </c:pt>
                <c:pt idx="45">
                  <c:v>0.29861029369741754</c:v>
                </c:pt>
                <c:pt idx="46">
                  <c:v>0.29861029369741754</c:v>
                </c:pt>
                <c:pt idx="47">
                  <c:v>0.29861029369741754</c:v>
                </c:pt>
                <c:pt idx="48">
                  <c:v>0.29861029369741754</c:v>
                </c:pt>
                <c:pt idx="49">
                  <c:v>0.29861029369741754</c:v>
                </c:pt>
                <c:pt idx="50">
                  <c:v>0.29861029369741754</c:v>
                </c:pt>
                <c:pt idx="51">
                  <c:v>0.29861029369741754</c:v>
                </c:pt>
                <c:pt idx="52">
                  <c:v>0.29861029369741754</c:v>
                </c:pt>
                <c:pt idx="53">
                  <c:v>0.29861029369741754</c:v>
                </c:pt>
                <c:pt idx="54">
                  <c:v>0.29861029369741754</c:v>
                </c:pt>
                <c:pt idx="55">
                  <c:v>0.29861029369741754</c:v>
                </c:pt>
                <c:pt idx="56">
                  <c:v>0.29861029369741754</c:v>
                </c:pt>
                <c:pt idx="57">
                  <c:v>0.29861029369741754</c:v>
                </c:pt>
                <c:pt idx="58">
                  <c:v>0.29861029369741754</c:v>
                </c:pt>
                <c:pt idx="59">
                  <c:v>0.29861029369741754</c:v>
                </c:pt>
                <c:pt idx="60">
                  <c:v>0.29861029369741754</c:v>
                </c:pt>
                <c:pt idx="61">
                  <c:v>0.29861029369741754</c:v>
                </c:pt>
                <c:pt idx="62">
                  <c:v>0.29861029369741754</c:v>
                </c:pt>
                <c:pt idx="63">
                  <c:v>0.29861029369741754</c:v>
                </c:pt>
                <c:pt idx="64">
                  <c:v>0.29861029369741754</c:v>
                </c:pt>
                <c:pt idx="65">
                  <c:v>0.29861029369741754</c:v>
                </c:pt>
                <c:pt idx="66">
                  <c:v>0.29861029369741754</c:v>
                </c:pt>
                <c:pt idx="67">
                  <c:v>0.29861029369741754</c:v>
                </c:pt>
                <c:pt idx="68">
                  <c:v>0.29861029369741754</c:v>
                </c:pt>
              </c:numCache>
            </c:numRef>
          </c:val>
          <c:smooth val="0"/>
        </c:ser>
        <c:ser>
          <c:idx val="4"/>
          <c:order val="4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'Class 1'!$B$4:$B$72</c:f>
              <c:strCache>
                <c:ptCount val="6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  <c:pt idx="66">
                  <c:v>39-Other</c:v>
                </c:pt>
                <c:pt idx="67">
                  <c:v>39-Other</c:v>
                </c:pt>
                <c:pt idx="68">
                  <c:v>39-Other</c:v>
                </c:pt>
              </c:strCache>
            </c:strRef>
          </c:cat>
          <c:val>
            <c:numRef>
              <c:f>'Class 1'!$AK$4:$AK$72</c:f>
              <c:numCache>
                <c:formatCode>0.00</c:formatCode>
                <c:ptCount val="69"/>
                <c:pt idx="0">
                  <c:v>-19.094219337595366</c:v>
                </c:pt>
                <c:pt idx="1">
                  <c:v>-19.094219337595366</c:v>
                </c:pt>
                <c:pt idx="2">
                  <c:v>-19.094219337595366</c:v>
                </c:pt>
                <c:pt idx="3">
                  <c:v>-19.094219337595366</c:v>
                </c:pt>
                <c:pt idx="4">
                  <c:v>-19.094219337595366</c:v>
                </c:pt>
                <c:pt idx="5">
                  <c:v>-19.094219337595366</c:v>
                </c:pt>
                <c:pt idx="6">
                  <c:v>-19.094219337595366</c:v>
                </c:pt>
                <c:pt idx="7">
                  <c:v>-19.094219337595366</c:v>
                </c:pt>
                <c:pt idx="8">
                  <c:v>-19.094219337595366</c:v>
                </c:pt>
                <c:pt idx="9">
                  <c:v>-19.094219337595366</c:v>
                </c:pt>
                <c:pt idx="10">
                  <c:v>-19.094219337595366</c:v>
                </c:pt>
                <c:pt idx="11">
                  <c:v>-19.094219337595366</c:v>
                </c:pt>
                <c:pt idx="12">
                  <c:v>-19.094219337595366</c:v>
                </c:pt>
                <c:pt idx="13">
                  <c:v>-19.094219337595366</c:v>
                </c:pt>
                <c:pt idx="14">
                  <c:v>-19.094219337595366</c:v>
                </c:pt>
                <c:pt idx="15">
                  <c:v>-19.094219337595366</c:v>
                </c:pt>
                <c:pt idx="16">
                  <c:v>-19.094219337595366</c:v>
                </c:pt>
                <c:pt idx="17">
                  <c:v>-19.094219337595366</c:v>
                </c:pt>
                <c:pt idx="18">
                  <c:v>-19.094219337595366</c:v>
                </c:pt>
                <c:pt idx="19">
                  <c:v>-19.094219337595366</c:v>
                </c:pt>
                <c:pt idx="20">
                  <c:v>-19.094219337595366</c:v>
                </c:pt>
                <c:pt idx="21">
                  <c:v>-19.094219337595366</c:v>
                </c:pt>
                <c:pt idx="22">
                  <c:v>-19.094219337595366</c:v>
                </c:pt>
                <c:pt idx="23">
                  <c:v>-19.094219337595366</c:v>
                </c:pt>
                <c:pt idx="24">
                  <c:v>-19.094219337595366</c:v>
                </c:pt>
                <c:pt idx="25">
                  <c:v>-19.094219337595366</c:v>
                </c:pt>
                <c:pt idx="26">
                  <c:v>-19.094219337595366</c:v>
                </c:pt>
                <c:pt idx="27">
                  <c:v>-19.094219337595366</c:v>
                </c:pt>
                <c:pt idx="28">
                  <c:v>-19.094219337595366</c:v>
                </c:pt>
                <c:pt idx="29">
                  <c:v>-19.094219337595366</c:v>
                </c:pt>
                <c:pt idx="30">
                  <c:v>-19.094219337595366</c:v>
                </c:pt>
                <c:pt idx="31">
                  <c:v>-19.094219337595366</c:v>
                </c:pt>
                <c:pt idx="32">
                  <c:v>-19.094219337595366</c:v>
                </c:pt>
                <c:pt idx="33">
                  <c:v>-19.094219337595366</c:v>
                </c:pt>
                <c:pt idx="34">
                  <c:v>-19.094219337595366</c:v>
                </c:pt>
                <c:pt idx="35">
                  <c:v>-19.094219337595366</c:v>
                </c:pt>
                <c:pt idx="36">
                  <c:v>-19.094219337595366</c:v>
                </c:pt>
                <c:pt idx="37">
                  <c:v>-19.094219337595366</c:v>
                </c:pt>
                <c:pt idx="38">
                  <c:v>-19.094219337595366</c:v>
                </c:pt>
                <c:pt idx="39">
                  <c:v>-19.094219337595366</c:v>
                </c:pt>
                <c:pt idx="40">
                  <c:v>-19.094219337595366</c:v>
                </c:pt>
                <c:pt idx="41">
                  <c:v>-19.094219337595366</c:v>
                </c:pt>
                <c:pt idx="42">
                  <c:v>-19.094219337595366</c:v>
                </c:pt>
                <c:pt idx="43">
                  <c:v>-19.094219337595366</c:v>
                </c:pt>
                <c:pt idx="44">
                  <c:v>-19.094219337595366</c:v>
                </c:pt>
                <c:pt idx="45">
                  <c:v>-19.094219337595366</c:v>
                </c:pt>
                <c:pt idx="46">
                  <c:v>-19.094219337595366</c:v>
                </c:pt>
                <c:pt idx="47">
                  <c:v>-19.094219337595366</c:v>
                </c:pt>
                <c:pt idx="48">
                  <c:v>-19.094219337595366</c:v>
                </c:pt>
                <c:pt idx="49">
                  <c:v>-19.094219337595366</c:v>
                </c:pt>
                <c:pt idx="50">
                  <c:v>-19.094219337595366</c:v>
                </c:pt>
                <c:pt idx="51">
                  <c:v>-19.094219337595366</c:v>
                </c:pt>
                <c:pt idx="52">
                  <c:v>-19.094219337595366</c:v>
                </c:pt>
                <c:pt idx="53">
                  <c:v>-19.094219337595366</c:v>
                </c:pt>
                <c:pt idx="54">
                  <c:v>-19.094219337595366</c:v>
                </c:pt>
                <c:pt idx="55">
                  <c:v>-19.094219337595366</c:v>
                </c:pt>
                <c:pt idx="56">
                  <c:v>-19.094219337595366</c:v>
                </c:pt>
                <c:pt idx="57">
                  <c:v>-19.094219337595366</c:v>
                </c:pt>
                <c:pt idx="58">
                  <c:v>-19.094219337595366</c:v>
                </c:pt>
                <c:pt idx="59">
                  <c:v>-19.094219337595366</c:v>
                </c:pt>
                <c:pt idx="60">
                  <c:v>-19.094219337595366</c:v>
                </c:pt>
                <c:pt idx="61">
                  <c:v>-19.094219337595366</c:v>
                </c:pt>
                <c:pt idx="62">
                  <c:v>-19.094219337595366</c:v>
                </c:pt>
                <c:pt idx="63">
                  <c:v>-19.094219337595366</c:v>
                </c:pt>
                <c:pt idx="64">
                  <c:v>-19.094219337595366</c:v>
                </c:pt>
                <c:pt idx="65">
                  <c:v>-19.094219337595366</c:v>
                </c:pt>
                <c:pt idx="66">
                  <c:v>-19.094219337595366</c:v>
                </c:pt>
                <c:pt idx="67">
                  <c:v>-19.094219337595366</c:v>
                </c:pt>
                <c:pt idx="68">
                  <c:v>-19.094219337595366</c:v>
                </c:pt>
              </c:numCache>
            </c:numRef>
          </c:val>
          <c:smooth val="0"/>
        </c:ser>
        <c:ser>
          <c:idx val="5"/>
          <c:order val="5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dPt>
            <c:idx val="45"/>
            <c:bubble3D val="0"/>
          </c:dPt>
          <c:dPt>
            <c:idx val="54"/>
            <c:bubble3D val="0"/>
          </c:dPt>
          <c:dPt>
            <c:idx val="73"/>
            <c:bubble3D val="0"/>
          </c:dPt>
          <c:cat>
            <c:strRef>
              <c:f>'Class 1'!$B$4:$B$72</c:f>
              <c:strCache>
                <c:ptCount val="6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  <c:pt idx="66">
                  <c:v>39-Other</c:v>
                </c:pt>
                <c:pt idx="67">
                  <c:v>39-Other</c:v>
                </c:pt>
                <c:pt idx="68">
                  <c:v>39-Other</c:v>
                </c:pt>
              </c:strCache>
            </c:strRef>
          </c:cat>
          <c:val>
            <c:numRef>
              <c:f>'Class 1'!$AL$4:$AL$72</c:f>
              <c:numCache>
                <c:formatCode>0.00</c:formatCode>
                <c:ptCount val="69"/>
                <c:pt idx="0">
                  <c:v>9.691439924990199</c:v>
                </c:pt>
                <c:pt idx="1">
                  <c:v>9.691439924990199</c:v>
                </c:pt>
                <c:pt idx="2">
                  <c:v>9.691439924990199</c:v>
                </c:pt>
                <c:pt idx="3">
                  <c:v>9.691439924990199</c:v>
                </c:pt>
                <c:pt idx="4">
                  <c:v>9.691439924990199</c:v>
                </c:pt>
                <c:pt idx="5">
                  <c:v>9.691439924990199</c:v>
                </c:pt>
                <c:pt idx="6">
                  <c:v>9.691439924990199</c:v>
                </c:pt>
                <c:pt idx="7">
                  <c:v>9.691439924990199</c:v>
                </c:pt>
                <c:pt idx="8">
                  <c:v>9.691439924990199</c:v>
                </c:pt>
                <c:pt idx="9">
                  <c:v>9.691439924990199</c:v>
                </c:pt>
                <c:pt idx="10">
                  <c:v>9.691439924990199</c:v>
                </c:pt>
                <c:pt idx="11">
                  <c:v>9.691439924990199</c:v>
                </c:pt>
                <c:pt idx="12">
                  <c:v>9.691439924990199</c:v>
                </c:pt>
                <c:pt idx="13">
                  <c:v>9.691439924990199</c:v>
                </c:pt>
                <c:pt idx="14">
                  <c:v>9.691439924990199</c:v>
                </c:pt>
                <c:pt idx="15">
                  <c:v>9.691439924990199</c:v>
                </c:pt>
                <c:pt idx="16">
                  <c:v>9.691439924990199</c:v>
                </c:pt>
                <c:pt idx="17">
                  <c:v>9.691439924990199</c:v>
                </c:pt>
                <c:pt idx="18">
                  <c:v>9.691439924990199</c:v>
                </c:pt>
                <c:pt idx="19">
                  <c:v>9.691439924990199</c:v>
                </c:pt>
                <c:pt idx="20">
                  <c:v>9.691439924990199</c:v>
                </c:pt>
                <c:pt idx="21">
                  <c:v>9.691439924990199</c:v>
                </c:pt>
                <c:pt idx="22">
                  <c:v>9.691439924990199</c:v>
                </c:pt>
                <c:pt idx="23">
                  <c:v>9.691439924990199</c:v>
                </c:pt>
                <c:pt idx="24">
                  <c:v>9.691439924990199</c:v>
                </c:pt>
                <c:pt idx="25">
                  <c:v>9.691439924990199</c:v>
                </c:pt>
                <c:pt idx="26">
                  <c:v>9.691439924990199</c:v>
                </c:pt>
                <c:pt idx="27">
                  <c:v>9.691439924990199</c:v>
                </c:pt>
                <c:pt idx="28">
                  <c:v>9.691439924990199</c:v>
                </c:pt>
                <c:pt idx="29">
                  <c:v>9.691439924990199</c:v>
                </c:pt>
                <c:pt idx="30">
                  <c:v>9.691439924990199</c:v>
                </c:pt>
                <c:pt idx="31">
                  <c:v>9.691439924990199</c:v>
                </c:pt>
                <c:pt idx="32">
                  <c:v>9.691439924990199</c:v>
                </c:pt>
                <c:pt idx="33">
                  <c:v>9.691439924990199</c:v>
                </c:pt>
                <c:pt idx="34">
                  <c:v>9.691439924990199</c:v>
                </c:pt>
                <c:pt idx="35">
                  <c:v>9.691439924990199</c:v>
                </c:pt>
                <c:pt idx="36">
                  <c:v>9.691439924990199</c:v>
                </c:pt>
                <c:pt idx="37">
                  <c:v>9.691439924990199</c:v>
                </c:pt>
                <c:pt idx="38">
                  <c:v>9.691439924990199</c:v>
                </c:pt>
                <c:pt idx="39">
                  <c:v>9.691439924990199</c:v>
                </c:pt>
                <c:pt idx="40">
                  <c:v>9.691439924990199</c:v>
                </c:pt>
                <c:pt idx="41">
                  <c:v>9.691439924990199</c:v>
                </c:pt>
                <c:pt idx="42">
                  <c:v>9.691439924990199</c:v>
                </c:pt>
                <c:pt idx="43">
                  <c:v>9.691439924990199</c:v>
                </c:pt>
                <c:pt idx="44">
                  <c:v>9.691439924990199</c:v>
                </c:pt>
                <c:pt idx="45">
                  <c:v>9.691439924990199</c:v>
                </c:pt>
                <c:pt idx="46">
                  <c:v>9.691439924990199</c:v>
                </c:pt>
                <c:pt idx="47">
                  <c:v>9.691439924990199</c:v>
                </c:pt>
                <c:pt idx="48">
                  <c:v>9.691439924990199</c:v>
                </c:pt>
                <c:pt idx="49">
                  <c:v>9.691439924990199</c:v>
                </c:pt>
                <c:pt idx="50">
                  <c:v>9.691439924990199</c:v>
                </c:pt>
                <c:pt idx="51">
                  <c:v>9.691439924990199</c:v>
                </c:pt>
                <c:pt idx="52">
                  <c:v>9.691439924990199</c:v>
                </c:pt>
                <c:pt idx="53">
                  <c:v>9.691439924990199</c:v>
                </c:pt>
                <c:pt idx="54">
                  <c:v>9.691439924990199</c:v>
                </c:pt>
                <c:pt idx="55">
                  <c:v>9.691439924990199</c:v>
                </c:pt>
                <c:pt idx="56">
                  <c:v>9.691439924990199</c:v>
                </c:pt>
                <c:pt idx="57">
                  <c:v>9.691439924990199</c:v>
                </c:pt>
                <c:pt idx="58">
                  <c:v>9.691439924990199</c:v>
                </c:pt>
                <c:pt idx="59">
                  <c:v>9.691439924990199</c:v>
                </c:pt>
                <c:pt idx="60">
                  <c:v>9.691439924990199</c:v>
                </c:pt>
                <c:pt idx="61">
                  <c:v>9.691439924990199</c:v>
                </c:pt>
                <c:pt idx="62">
                  <c:v>9.691439924990199</c:v>
                </c:pt>
                <c:pt idx="63">
                  <c:v>9.691439924990199</c:v>
                </c:pt>
                <c:pt idx="64">
                  <c:v>9.691439924990199</c:v>
                </c:pt>
                <c:pt idx="65">
                  <c:v>9.691439924990199</c:v>
                </c:pt>
                <c:pt idx="66">
                  <c:v>9.691439924990199</c:v>
                </c:pt>
                <c:pt idx="67">
                  <c:v>9.691439924990199</c:v>
                </c:pt>
                <c:pt idx="68">
                  <c:v>9.691439924990199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0817328"/>
        <c:axId val="250818112"/>
      </c:lineChart>
      <c:catAx>
        <c:axId val="250817328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Lab ID#</a:t>
                </a:r>
              </a:p>
            </c:rich>
          </c:tx>
          <c:layout>
            <c:manualLayout>
              <c:xMode val="edge"/>
              <c:yMode val="edge"/>
              <c:x val="0.4783574317445195"/>
              <c:y val="0.890701481359332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0818112"/>
        <c:crossesAt val="-30"/>
        <c:auto val="1"/>
        <c:lblAlgn val="ctr"/>
        <c:lblOffset val="100"/>
        <c:tickLblSkip val="3"/>
        <c:tickMarkSkip val="3"/>
        <c:noMultiLvlLbl val="0"/>
      </c:catAx>
      <c:valAx>
        <c:axId val="250818112"/>
        <c:scaling>
          <c:orientation val="minMax"/>
          <c:max val="30"/>
          <c:min val="-3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Sediment Mass Percent Difference  </a:t>
                </a:r>
              </a:p>
            </c:rich>
          </c:tx>
          <c:layout>
            <c:manualLayout>
              <c:xMode val="edge"/>
              <c:yMode val="edge"/>
              <c:x val="1.3318575391599183E-2"/>
              <c:y val="0.2903751150870538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0817328"/>
        <c:crosses val="autoZero"/>
        <c:crossBetween val="between"/>
        <c:majorUnit val="10"/>
        <c:minorUnit val="10"/>
      </c:valAx>
      <c:spPr>
        <a:solidFill>
          <a:srgbClr val="FFFFFF">
            <a:alpha val="91000"/>
          </a:srgbClr>
        </a:solidFill>
        <a:ln w="12700">
          <a:solidFill>
            <a:srgbClr val="FFFFFF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0765124555160142"/>
          <c:y val="0.95418848167539272"/>
          <c:w val="0.80249110320284711"/>
          <c:h val="3.79581151832460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USGS Sediment Laboratory Quality Assurance Project - Study 2, 2015
Suspended Sediment Concentration Percent Difference Results
Class 1 Target SSC = 217 mg/L</a:t>
            </a:r>
          </a:p>
        </c:rich>
      </c:tx>
      <c:layout>
        <c:manualLayout>
          <c:xMode val="edge"/>
          <c:yMode val="edge"/>
          <c:x val="0.20421745546931191"/>
          <c:y val="1.95757925547264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142064372918979E-2"/>
          <c:y val="0.18270799347471453"/>
          <c:w val="0.87014428412874589"/>
          <c:h val="0.5807504078303426"/>
        </c:manualLayout>
      </c:layout>
      <c:lineChart>
        <c:grouping val="standard"/>
        <c:varyColors val="0"/>
        <c:ser>
          <c:idx val="0"/>
          <c:order val="0"/>
          <c:tx>
            <c:v>Results</c:v>
          </c:tx>
          <c:spPr>
            <a:ln w="28575">
              <a:noFill/>
            </a:ln>
          </c:spPr>
          <c:marker>
            <c:symbol val="diamond"/>
            <c:size val="5"/>
            <c:spPr>
              <a:noFill/>
              <a:ln w="12700">
                <a:solidFill>
                  <a:srgbClr val="FF0000"/>
                </a:solidFill>
                <a:prstDash val="solid"/>
              </a:ln>
            </c:spPr>
          </c:marke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marker>
              <c:symbol val="x"/>
              <c:size val="5"/>
            </c:marker>
            <c:bubble3D val="0"/>
          </c:dPt>
          <c:dPt>
            <c:idx val="4"/>
            <c:marker>
              <c:symbol val="x"/>
              <c:size val="5"/>
            </c:marker>
            <c:bubble3D val="0"/>
          </c:dPt>
          <c:dPt>
            <c:idx val="5"/>
            <c:marker>
              <c:symbol val="x"/>
              <c:size val="5"/>
            </c:marker>
            <c:bubble3D val="0"/>
          </c:dPt>
          <c:dPt>
            <c:idx val="6"/>
            <c:marker>
              <c:symbol val="x"/>
              <c:size val="5"/>
            </c:marker>
            <c:bubble3D val="0"/>
          </c:dPt>
          <c:dPt>
            <c:idx val="7"/>
            <c:marker>
              <c:symbol val="x"/>
              <c:size val="5"/>
            </c:marker>
            <c:bubble3D val="0"/>
          </c:dPt>
          <c:dPt>
            <c:idx val="8"/>
            <c:marker>
              <c:symbol val="x"/>
              <c:size val="5"/>
            </c:marker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marker>
              <c:symbol val="x"/>
              <c:size val="5"/>
            </c:marker>
            <c:bubble3D val="0"/>
          </c:dPt>
          <c:dPt>
            <c:idx val="13"/>
            <c:marker>
              <c:symbol val="x"/>
              <c:size val="5"/>
            </c:marker>
            <c:bubble3D val="0"/>
          </c:dPt>
          <c:dPt>
            <c:idx val="14"/>
            <c:marker>
              <c:symbol val="x"/>
              <c:size val="5"/>
            </c:marker>
            <c:bubble3D val="0"/>
          </c:dPt>
          <c:dPt>
            <c:idx val="15"/>
            <c:marker>
              <c:symbol val="x"/>
              <c:size val="5"/>
            </c:marker>
            <c:bubble3D val="0"/>
          </c:dPt>
          <c:dPt>
            <c:idx val="16"/>
            <c:marker>
              <c:symbol val="x"/>
              <c:size val="5"/>
            </c:marker>
            <c:bubble3D val="0"/>
          </c:dPt>
          <c:dPt>
            <c:idx val="17"/>
            <c:marker>
              <c:symbol val="x"/>
              <c:size val="5"/>
            </c:marker>
            <c:bubble3D val="0"/>
          </c:dPt>
          <c:dPt>
            <c:idx val="18"/>
            <c:bubble3D val="0"/>
          </c:dPt>
          <c:dPt>
            <c:idx val="19"/>
            <c:bubble3D val="0"/>
          </c:dPt>
          <c:dPt>
            <c:idx val="20"/>
            <c:bubble3D val="0"/>
          </c:dPt>
          <c:dPt>
            <c:idx val="21"/>
            <c:marker>
              <c:symbol val="x"/>
              <c:size val="5"/>
            </c:marker>
            <c:bubble3D val="0"/>
          </c:dPt>
          <c:dPt>
            <c:idx val="22"/>
            <c:marker>
              <c:symbol val="x"/>
              <c:size val="5"/>
            </c:marker>
            <c:bubble3D val="0"/>
          </c:dPt>
          <c:dPt>
            <c:idx val="23"/>
            <c:marker>
              <c:symbol val="x"/>
              <c:size val="5"/>
            </c:marker>
            <c:bubble3D val="0"/>
          </c:dPt>
          <c:dPt>
            <c:idx val="24"/>
            <c:marker>
              <c:symbol val="x"/>
              <c:size val="5"/>
            </c:marker>
            <c:bubble3D val="0"/>
          </c:dPt>
          <c:dPt>
            <c:idx val="25"/>
            <c:marker>
              <c:symbol val="x"/>
              <c:size val="5"/>
            </c:marker>
            <c:bubble3D val="0"/>
          </c:dPt>
          <c:dPt>
            <c:idx val="26"/>
            <c:marker>
              <c:symbol val="x"/>
              <c:size val="5"/>
            </c:marker>
            <c:bubble3D val="0"/>
          </c:dPt>
          <c:dPt>
            <c:idx val="27"/>
            <c:marker>
              <c:symbol val="x"/>
              <c:size val="5"/>
            </c:marker>
            <c:bubble3D val="0"/>
          </c:dPt>
          <c:dPt>
            <c:idx val="28"/>
            <c:marker>
              <c:symbol val="x"/>
              <c:size val="5"/>
            </c:marker>
            <c:bubble3D val="0"/>
          </c:dPt>
          <c:dPt>
            <c:idx val="29"/>
            <c:marker>
              <c:symbol val="x"/>
              <c:size val="5"/>
            </c:marker>
            <c:bubble3D val="0"/>
          </c:dPt>
          <c:dPt>
            <c:idx val="30"/>
            <c:marker>
              <c:symbol val="x"/>
              <c:size val="5"/>
            </c:marker>
            <c:bubble3D val="0"/>
          </c:dPt>
          <c:dPt>
            <c:idx val="31"/>
            <c:marker>
              <c:symbol val="x"/>
              <c:size val="5"/>
            </c:marker>
            <c:bubble3D val="0"/>
          </c:dPt>
          <c:dPt>
            <c:idx val="32"/>
            <c:marker>
              <c:symbol val="x"/>
              <c:size val="5"/>
            </c:marker>
            <c:bubble3D val="0"/>
          </c:dPt>
          <c:dPt>
            <c:idx val="33"/>
            <c:bubble3D val="0"/>
          </c:dPt>
          <c:dPt>
            <c:idx val="34"/>
            <c:bubble3D val="0"/>
          </c:dPt>
          <c:dPt>
            <c:idx val="35"/>
            <c:bubble3D val="0"/>
          </c:dPt>
          <c:dPt>
            <c:idx val="36"/>
            <c:marker>
              <c:symbol val="x"/>
              <c:size val="5"/>
            </c:marker>
            <c:bubble3D val="0"/>
          </c:dPt>
          <c:dPt>
            <c:idx val="37"/>
            <c:marker>
              <c:symbol val="x"/>
              <c:size val="5"/>
            </c:marker>
            <c:bubble3D val="0"/>
          </c:dPt>
          <c:dPt>
            <c:idx val="38"/>
            <c:marker>
              <c:symbol val="x"/>
              <c:size val="5"/>
            </c:marker>
            <c:bubble3D val="0"/>
          </c:dPt>
          <c:dPt>
            <c:idx val="39"/>
            <c:bubble3D val="0"/>
          </c:dPt>
          <c:dPt>
            <c:idx val="40"/>
            <c:bubble3D val="0"/>
          </c:dPt>
          <c:dPt>
            <c:idx val="41"/>
            <c:bubble3D val="0"/>
          </c:dPt>
          <c:dPt>
            <c:idx val="42"/>
            <c:bubble3D val="0"/>
          </c:dPt>
          <c:dPt>
            <c:idx val="43"/>
            <c:bubble3D val="0"/>
          </c:dPt>
          <c:dPt>
            <c:idx val="44"/>
            <c:bubble3D val="0"/>
          </c:dPt>
          <c:dPt>
            <c:idx val="45"/>
            <c:bubble3D val="0"/>
          </c:dPt>
          <c:dPt>
            <c:idx val="46"/>
            <c:bubble3D val="0"/>
          </c:dPt>
          <c:dPt>
            <c:idx val="47"/>
            <c:bubble3D val="0"/>
          </c:dPt>
          <c:dPt>
            <c:idx val="48"/>
            <c:bubble3D val="0"/>
          </c:dPt>
          <c:dPt>
            <c:idx val="49"/>
            <c:bubble3D val="0"/>
          </c:dPt>
          <c:dPt>
            <c:idx val="50"/>
            <c:bubble3D val="0"/>
          </c:dPt>
          <c:dPt>
            <c:idx val="51"/>
            <c:bubble3D val="0"/>
          </c:dPt>
          <c:dPt>
            <c:idx val="52"/>
            <c:bubble3D val="0"/>
          </c:dPt>
          <c:dPt>
            <c:idx val="53"/>
            <c:bubble3D val="0"/>
          </c:dPt>
          <c:dPt>
            <c:idx val="54"/>
            <c:bubble3D val="0"/>
          </c:dPt>
          <c:dPt>
            <c:idx val="55"/>
            <c:bubble3D val="0"/>
          </c:dPt>
          <c:dPt>
            <c:idx val="56"/>
            <c:bubble3D val="0"/>
          </c:dPt>
          <c:dPt>
            <c:idx val="57"/>
            <c:bubble3D val="0"/>
          </c:dPt>
          <c:dPt>
            <c:idx val="58"/>
            <c:bubble3D val="0"/>
          </c:dPt>
          <c:dPt>
            <c:idx val="59"/>
            <c:bubble3D val="0"/>
          </c:dPt>
          <c:dPt>
            <c:idx val="60"/>
            <c:bubble3D val="0"/>
          </c:dPt>
          <c:dPt>
            <c:idx val="61"/>
            <c:bubble3D val="0"/>
          </c:dPt>
          <c:dPt>
            <c:idx val="62"/>
            <c:bubble3D val="0"/>
          </c:dPt>
          <c:dPt>
            <c:idx val="63"/>
            <c:bubble3D val="0"/>
          </c:dPt>
          <c:dPt>
            <c:idx val="64"/>
            <c:bubble3D val="0"/>
          </c:dPt>
          <c:dPt>
            <c:idx val="65"/>
            <c:bubble3D val="0"/>
          </c:dPt>
          <c:dPt>
            <c:idx val="66"/>
            <c:bubble3D val="0"/>
          </c:dPt>
          <c:dPt>
            <c:idx val="67"/>
            <c:bubble3D val="0"/>
          </c:dPt>
          <c:dPt>
            <c:idx val="68"/>
            <c:bubble3D val="0"/>
          </c:dPt>
          <c:dPt>
            <c:idx val="69"/>
            <c:bubble3D val="0"/>
          </c:dPt>
          <c:dPt>
            <c:idx val="70"/>
            <c:bubble3D val="0"/>
          </c:dPt>
          <c:dPt>
            <c:idx val="71"/>
            <c:bubble3D val="0"/>
          </c:dPt>
          <c:dPt>
            <c:idx val="72"/>
            <c:bubble3D val="0"/>
          </c:dPt>
          <c:dPt>
            <c:idx val="73"/>
            <c:bubble3D val="0"/>
          </c:dPt>
          <c:dPt>
            <c:idx val="74"/>
            <c:bubble3D val="0"/>
          </c:dPt>
          <c:dPt>
            <c:idx val="75"/>
            <c:bubble3D val="0"/>
          </c:dPt>
          <c:dPt>
            <c:idx val="76"/>
            <c:bubble3D val="0"/>
          </c:dPt>
          <c:dPt>
            <c:idx val="77"/>
            <c:bubble3D val="0"/>
          </c:dPt>
          <c:cat>
            <c:strRef>
              <c:f>'Class 1'!$B$4:$B$72</c:f>
              <c:strCache>
                <c:ptCount val="6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  <c:pt idx="66">
                  <c:v>39-Other</c:v>
                </c:pt>
                <c:pt idx="67">
                  <c:v>39-Other</c:v>
                </c:pt>
                <c:pt idx="68">
                  <c:v>39-Other</c:v>
                </c:pt>
              </c:strCache>
            </c:strRef>
          </c:cat>
          <c:val>
            <c:numRef>
              <c:f>'Class 1'!$V$4:$V$72</c:f>
              <c:numCache>
                <c:formatCode>0.00</c:formatCode>
                <c:ptCount val="69"/>
                <c:pt idx="0">
                  <c:v>-4.4039527849722182</c:v>
                </c:pt>
                <c:pt idx="1">
                  <c:v>-4.9058142497796959</c:v>
                </c:pt>
                <c:pt idx="2">
                  <c:v>-3.9366216599255814</c:v>
                </c:pt>
                <c:pt idx="3">
                  <c:v>6.4635060637046191</c:v>
                </c:pt>
                <c:pt idx="4">
                  <c:v>19.040512220235286</c:v>
                </c:pt>
                <c:pt idx="5">
                  <c:v>3.7339221278894787</c:v>
                </c:pt>
                <c:pt idx="6">
                  <c:v>-5.9400542280470594</c:v>
                </c:pt>
                <c:pt idx="7">
                  <c:v>-4.4145876915127475</c:v>
                </c:pt>
                <c:pt idx="8">
                  <c:v>-8.4471729009890257</c:v>
                </c:pt>
                <c:pt idx="9">
                  <c:v>-5.8050008669370925</c:v>
                </c:pt>
                <c:pt idx="10">
                  <c:v>-5.8689703106251949</c:v>
                </c:pt>
                <c:pt idx="11">
                  <c:v>-6.3862725561306153</c:v>
                </c:pt>
                <c:pt idx="12">
                  <c:v>-7.1828470190209173E-2</c:v>
                </c:pt>
                <c:pt idx="13">
                  <c:v>2.4709078382674283</c:v>
                </c:pt>
                <c:pt idx="14">
                  <c:v>13.657568895911961</c:v>
                </c:pt>
                <c:pt idx="15">
                  <c:v>1.5739036636453145E-2</c:v>
                </c:pt>
                <c:pt idx="16">
                  <c:v>-0.5847392719890806</c:v>
                </c:pt>
                <c:pt idx="17">
                  <c:v>1.4157330101688939</c:v>
                </c:pt>
                <c:pt idx="18">
                  <c:v>2.5054916205215121</c:v>
                </c:pt>
                <c:pt idx="19">
                  <c:v>-3.2525772861680844</c:v>
                </c:pt>
                <c:pt idx="20">
                  <c:v>-2.7988807521416637</c:v>
                </c:pt>
                <c:pt idx="21">
                  <c:v>-10.019622832328631</c:v>
                </c:pt>
                <c:pt idx="22">
                  <c:v>-5.8029740424301774</c:v>
                </c:pt>
                <c:pt idx="23">
                  <c:v>-7.6379214026139657</c:v>
                </c:pt>
                <c:pt idx="24">
                  <c:v>-5.627825020246811</c:v>
                </c:pt>
                <c:pt idx="25">
                  <c:v>-5.5929432579006173</c:v>
                </c:pt>
                <c:pt idx="26">
                  <c:v>-4.5662925953296645</c:v>
                </c:pt>
                <c:pt idx="27">
                  <c:v>-20.306512676790788</c:v>
                </c:pt>
                <c:pt idx="28">
                  <c:v>-5.0610353853155576</c:v>
                </c:pt>
                <c:pt idx="29">
                  <c:v>-4.4212096096745839</c:v>
                </c:pt>
                <c:pt idx="30">
                  <c:v>-5.8243070482367365</c:v>
                </c:pt>
                <c:pt idx="31">
                  <c:v>-7.0160768437316596</c:v>
                </c:pt>
                <c:pt idx="32">
                  <c:v>-6.695871785771093</c:v>
                </c:pt>
                <c:pt idx="33">
                  <c:v>-9.0629555211152901</c:v>
                </c:pt>
                <c:pt idx="34">
                  <c:v>-6.7843239836292106</c:v>
                </c:pt>
                <c:pt idx="35">
                  <c:v>-12.581854770839893</c:v>
                </c:pt>
                <c:pt idx="36">
                  <c:v>-6.1437473569700245</c:v>
                </c:pt>
                <c:pt idx="37">
                  <c:v>-5.0472198957573466</c:v>
                </c:pt>
                <c:pt idx="38">
                  <c:v>-5.1017854200106738</c:v>
                </c:pt>
                <c:pt idx="39">
                  <c:v>-8.5793871854057304</c:v>
                </c:pt>
                <c:pt idx="40">
                  <c:v>-5.7092266462829322</c:v>
                </c:pt>
                <c:pt idx="41">
                  <c:v>-4.4620323416952701</c:v>
                </c:pt>
                <c:pt idx="42">
                  <c:v>-18.858138802606753</c:v>
                </c:pt>
                <c:pt idx="43">
                  <c:v>-8.5685709785158579</c:v>
                </c:pt>
                <c:pt idx="44">
                  <c:v>-27.606761801411139</c:v>
                </c:pt>
                <c:pt idx="45">
                  <c:v>-23.041807556876069</c:v>
                </c:pt>
                <c:pt idx="46">
                  <c:v>-17.202914833278555</c:v>
                </c:pt>
                <c:pt idx="47">
                  <c:v>-23.908168158224115</c:v>
                </c:pt>
                <c:pt idx="48">
                  <c:v>-2.4553456977958001</c:v>
                </c:pt>
                <c:pt idx="50">
                  <c:v>-2.5858020143962595</c:v>
                </c:pt>
                <c:pt idx="51">
                  <c:v>-4.7002841820393071</c:v>
                </c:pt>
                <c:pt idx="52">
                  <c:v>-5.8719952724446429</c:v>
                </c:pt>
                <c:pt idx="53">
                  <c:v>-5.3737345475090192</c:v>
                </c:pt>
                <c:pt idx="54">
                  <c:v>1.8885092322904318</c:v>
                </c:pt>
                <c:pt idx="55">
                  <c:v>3.8569464115428373</c:v>
                </c:pt>
                <c:pt idx="56">
                  <c:v>3.7697839213863231</c:v>
                </c:pt>
                <c:pt idx="57">
                  <c:v>24.990441001450936</c:v>
                </c:pt>
                <c:pt idx="59">
                  <c:v>2.660487991449771</c:v>
                </c:pt>
                <c:pt idx="60">
                  <c:v>-5.8133412016198136</c:v>
                </c:pt>
                <c:pt idx="61">
                  <c:v>-2.5303371610639713</c:v>
                </c:pt>
                <c:pt idx="62">
                  <c:v>-4.0494761449247401</c:v>
                </c:pt>
                <c:pt idx="66">
                  <c:v>-72.266569800878585</c:v>
                </c:pt>
                <c:pt idx="67">
                  <c:v>-70.04254596657934</c:v>
                </c:pt>
                <c:pt idx="68">
                  <c:v>-71.458041738355902</c:v>
                </c:pt>
              </c:numCache>
            </c:numRef>
          </c:val>
          <c:smooth val="0"/>
        </c:ser>
        <c:ser>
          <c:idx val="1"/>
          <c:order val="1"/>
          <c:tx>
            <c:v>Median (-5.24%)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'Class 1'!$B$4:$B$72</c:f>
              <c:strCache>
                <c:ptCount val="6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  <c:pt idx="66">
                  <c:v>39-Other</c:v>
                </c:pt>
                <c:pt idx="67">
                  <c:v>39-Other</c:v>
                </c:pt>
                <c:pt idx="68">
                  <c:v>39-Other</c:v>
                </c:pt>
              </c:strCache>
            </c:strRef>
          </c:cat>
          <c:val>
            <c:numRef>
              <c:f>'Class 1'!$AM$4:$AM$72</c:f>
              <c:numCache>
                <c:formatCode>0.00</c:formatCode>
                <c:ptCount val="69"/>
                <c:pt idx="0">
                  <c:v>-5.2377599837598465</c:v>
                </c:pt>
                <c:pt idx="1">
                  <c:v>-5.2377599837598465</c:v>
                </c:pt>
                <c:pt idx="2">
                  <c:v>-5.2377599837598465</c:v>
                </c:pt>
                <c:pt idx="3">
                  <c:v>-5.2377599837598465</c:v>
                </c:pt>
                <c:pt idx="4">
                  <c:v>-5.2377599837598465</c:v>
                </c:pt>
                <c:pt idx="5">
                  <c:v>-5.2377599837598465</c:v>
                </c:pt>
                <c:pt idx="6">
                  <c:v>-5.2377599837598465</c:v>
                </c:pt>
                <c:pt idx="7">
                  <c:v>-5.2377599837598465</c:v>
                </c:pt>
                <c:pt idx="8">
                  <c:v>-5.2377599837598465</c:v>
                </c:pt>
                <c:pt idx="9">
                  <c:v>-5.2377599837598465</c:v>
                </c:pt>
                <c:pt idx="10">
                  <c:v>-5.2377599837598465</c:v>
                </c:pt>
                <c:pt idx="11">
                  <c:v>-5.2377599837598465</c:v>
                </c:pt>
                <c:pt idx="12">
                  <c:v>-5.2377599837598465</c:v>
                </c:pt>
                <c:pt idx="13">
                  <c:v>-5.2377599837598465</c:v>
                </c:pt>
                <c:pt idx="14">
                  <c:v>-5.2377599837598465</c:v>
                </c:pt>
                <c:pt idx="15">
                  <c:v>-5.2377599837598465</c:v>
                </c:pt>
                <c:pt idx="16">
                  <c:v>-5.2377599837598465</c:v>
                </c:pt>
                <c:pt idx="17">
                  <c:v>-5.2377599837598465</c:v>
                </c:pt>
                <c:pt idx="18">
                  <c:v>-5.2377599837598465</c:v>
                </c:pt>
                <c:pt idx="19">
                  <c:v>-5.2377599837598465</c:v>
                </c:pt>
                <c:pt idx="20">
                  <c:v>-5.2377599837598465</c:v>
                </c:pt>
                <c:pt idx="21">
                  <c:v>-5.2377599837598465</c:v>
                </c:pt>
                <c:pt idx="22">
                  <c:v>-5.2377599837598465</c:v>
                </c:pt>
                <c:pt idx="23">
                  <c:v>-5.2377599837598465</c:v>
                </c:pt>
                <c:pt idx="24">
                  <c:v>-5.2377599837598465</c:v>
                </c:pt>
                <c:pt idx="25">
                  <c:v>-5.2377599837598465</c:v>
                </c:pt>
                <c:pt idx="26">
                  <c:v>-5.2377599837598465</c:v>
                </c:pt>
                <c:pt idx="27">
                  <c:v>-5.2377599837598465</c:v>
                </c:pt>
                <c:pt idx="28">
                  <c:v>-5.2377599837598465</c:v>
                </c:pt>
                <c:pt idx="29">
                  <c:v>-5.2377599837598465</c:v>
                </c:pt>
                <c:pt idx="30">
                  <c:v>-5.2377599837598465</c:v>
                </c:pt>
                <c:pt idx="31">
                  <c:v>-5.2377599837598465</c:v>
                </c:pt>
                <c:pt idx="32">
                  <c:v>-5.2377599837598465</c:v>
                </c:pt>
                <c:pt idx="33">
                  <c:v>-5.2377599837598465</c:v>
                </c:pt>
                <c:pt idx="34">
                  <c:v>-5.2377599837598465</c:v>
                </c:pt>
                <c:pt idx="35">
                  <c:v>-5.2377599837598465</c:v>
                </c:pt>
                <c:pt idx="36">
                  <c:v>-5.2377599837598465</c:v>
                </c:pt>
                <c:pt idx="37">
                  <c:v>-5.2377599837598465</c:v>
                </c:pt>
                <c:pt idx="38">
                  <c:v>-5.2377599837598465</c:v>
                </c:pt>
                <c:pt idx="39">
                  <c:v>-5.2377599837598465</c:v>
                </c:pt>
                <c:pt idx="40">
                  <c:v>-5.2377599837598465</c:v>
                </c:pt>
                <c:pt idx="41">
                  <c:v>-5.2377599837598465</c:v>
                </c:pt>
                <c:pt idx="42">
                  <c:v>-5.2377599837598465</c:v>
                </c:pt>
                <c:pt idx="43">
                  <c:v>-5.2377599837598465</c:v>
                </c:pt>
                <c:pt idx="44">
                  <c:v>-5.2377599837598465</c:v>
                </c:pt>
                <c:pt idx="45">
                  <c:v>-5.2377599837598465</c:v>
                </c:pt>
                <c:pt idx="46">
                  <c:v>-5.2377599837598465</c:v>
                </c:pt>
                <c:pt idx="47">
                  <c:v>-5.2377599837598465</c:v>
                </c:pt>
                <c:pt idx="48">
                  <c:v>-5.2377599837598465</c:v>
                </c:pt>
                <c:pt idx="49">
                  <c:v>-5.2377599837598465</c:v>
                </c:pt>
                <c:pt idx="50">
                  <c:v>-5.2377599837598465</c:v>
                </c:pt>
                <c:pt idx="51">
                  <c:v>-5.2377599837598465</c:v>
                </c:pt>
                <c:pt idx="52">
                  <c:v>-5.2377599837598465</c:v>
                </c:pt>
                <c:pt idx="53">
                  <c:v>-5.2377599837598465</c:v>
                </c:pt>
                <c:pt idx="54">
                  <c:v>-5.2377599837598465</c:v>
                </c:pt>
                <c:pt idx="55">
                  <c:v>-5.2377599837598465</c:v>
                </c:pt>
                <c:pt idx="56">
                  <c:v>-5.2377599837598465</c:v>
                </c:pt>
                <c:pt idx="57">
                  <c:v>-5.2377599837598465</c:v>
                </c:pt>
                <c:pt idx="58">
                  <c:v>-5.2377599837598465</c:v>
                </c:pt>
                <c:pt idx="59">
                  <c:v>-5.2377599837598465</c:v>
                </c:pt>
                <c:pt idx="60">
                  <c:v>-5.2377599837598465</c:v>
                </c:pt>
                <c:pt idx="61">
                  <c:v>-5.2377599837598465</c:v>
                </c:pt>
                <c:pt idx="62">
                  <c:v>-5.2377599837598465</c:v>
                </c:pt>
                <c:pt idx="63">
                  <c:v>-5.2377599837598465</c:v>
                </c:pt>
                <c:pt idx="64">
                  <c:v>-5.2377599837598465</c:v>
                </c:pt>
                <c:pt idx="65">
                  <c:v>-5.2377599837598465</c:v>
                </c:pt>
                <c:pt idx="66">
                  <c:v>-5.2377599837598465</c:v>
                </c:pt>
                <c:pt idx="67">
                  <c:v>-5.2377599837598465</c:v>
                </c:pt>
                <c:pt idx="68">
                  <c:v>-5.2377599837598465</c:v>
                </c:pt>
              </c:numCache>
            </c:numRef>
          </c:val>
          <c:smooth val="0"/>
        </c:ser>
        <c:ser>
          <c:idx val="2"/>
          <c:order val="2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'Class 1'!$B$4:$B$72</c:f>
              <c:strCache>
                <c:ptCount val="6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  <c:pt idx="66">
                  <c:v>39-Other</c:v>
                </c:pt>
                <c:pt idx="67">
                  <c:v>39-Other</c:v>
                </c:pt>
                <c:pt idx="68">
                  <c:v>39-Other</c:v>
                </c:pt>
              </c:strCache>
            </c:strRef>
          </c:cat>
          <c:val>
            <c:numRef>
              <c:f>'Class 1'!$AN$4:$AN$72</c:f>
              <c:numCache>
                <c:formatCode>0.00</c:formatCode>
                <c:ptCount val="69"/>
                <c:pt idx="0">
                  <c:v>-10.237759983759847</c:v>
                </c:pt>
                <c:pt idx="1">
                  <c:v>-10.237759983759847</c:v>
                </c:pt>
                <c:pt idx="2">
                  <c:v>-10.237759983759847</c:v>
                </c:pt>
                <c:pt idx="3">
                  <c:v>-10.237759983759847</c:v>
                </c:pt>
                <c:pt idx="4">
                  <c:v>-10.237759983759847</c:v>
                </c:pt>
                <c:pt idx="5">
                  <c:v>-10.237759983759847</c:v>
                </c:pt>
                <c:pt idx="6">
                  <c:v>-10.237759983759847</c:v>
                </c:pt>
                <c:pt idx="7">
                  <c:v>-10.237759983759847</c:v>
                </c:pt>
                <c:pt idx="8">
                  <c:v>-10.237759983759847</c:v>
                </c:pt>
                <c:pt idx="9">
                  <c:v>-10.237759983759847</c:v>
                </c:pt>
                <c:pt idx="10">
                  <c:v>-10.237759983759847</c:v>
                </c:pt>
                <c:pt idx="11">
                  <c:v>-10.237759983759847</c:v>
                </c:pt>
                <c:pt idx="12">
                  <c:v>-10.237759983759847</c:v>
                </c:pt>
                <c:pt idx="13">
                  <c:v>-10.237759983759847</c:v>
                </c:pt>
                <c:pt idx="14">
                  <c:v>-10.237759983759847</c:v>
                </c:pt>
                <c:pt idx="15">
                  <c:v>-10.237759983759847</c:v>
                </c:pt>
                <c:pt idx="16">
                  <c:v>-10.237759983759847</c:v>
                </c:pt>
                <c:pt idx="17">
                  <c:v>-10.237759983759847</c:v>
                </c:pt>
                <c:pt idx="18">
                  <c:v>-10.237759983759847</c:v>
                </c:pt>
                <c:pt idx="19">
                  <c:v>-10.237759983759847</c:v>
                </c:pt>
                <c:pt idx="20">
                  <c:v>-10.237759983759847</c:v>
                </c:pt>
                <c:pt idx="21">
                  <c:v>-10.237759983759847</c:v>
                </c:pt>
                <c:pt idx="22">
                  <c:v>-10.237759983759847</c:v>
                </c:pt>
                <c:pt idx="23">
                  <c:v>-10.237759983759847</c:v>
                </c:pt>
                <c:pt idx="24">
                  <c:v>-10.237759983759847</c:v>
                </c:pt>
                <c:pt idx="25">
                  <c:v>-10.237759983759847</c:v>
                </c:pt>
                <c:pt idx="26">
                  <c:v>-10.237759983759847</c:v>
                </c:pt>
                <c:pt idx="27">
                  <c:v>-10.237759983759847</c:v>
                </c:pt>
                <c:pt idx="28">
                  <c:v>-10.237759983759847</c:v>
                </c:pt>
                <c:pt idx="29">
                  <c:v>-10.237759983759847</c:v>
                </c:pt>
                <c:pt idx="30">
                  <c:v>-10.237759983759847</c:v>
                </c:pt>
                <c:pt idx="31">
                  <c:v>-10.237759983759847</c:v>
                </c:pt>
                <c:pt idx="32">
                  <c:v>-10.237759983759847</c:v>
                </c:pt>
                <c:pt idx="33">
                  <c:v>-10.237759983759847</c:v>
                </c:pt>
                <c:pt idx="34">
                  <c:v>-10.237759983759847</c:v>
                </c:pt>
                <c:pt idx="35">
                  <c:v>-10.237759983759847</c:v>
                </c:pt>
                <c:pt idx="36">
                  <c:v>-10.237759983759847</c:v>
                </c:pt>
                <c:pt idx="37">
                  <c:v>-10.237759983759847</c:v>
                </c:pt>
                <c:pt idx="38">
                  <c:v>-10.237759983759847</c:v>
                </c:pt>
                <c:pt idx="39">
                  <c:v>-10.237759983759847</c:v>
                </c:pt>
                <c:pt idx="40">
                  <c:v>-10.237759983759847</c:v>
                </c:pt>
                <c:pt idx="41">
                  <c:v>-10.237759983759847</c:v>
                </c:pt>
                <c:pt idx="42">
                  <c:v>-10.237759983759847</c:v>
                </c:pt>
                <c:pt idx="43">
                  <c:v>-10.237759983759847</c:v>
                </c:pt>
                <c:pt idx="44">
                  <c:v>-10.237759983759847</c:v>
                </c:pt>
                <c:pt idx="45">
                  <c:v>-10.237759983759847</c:v>
                </c:pt>
                <c:pt idx="46">
                  <c:v>-10.237759983759847</c:v>
                </c:pt>
                <c:pt idx="47">
                  <c:v>-10.237759983759847</c:v>
                </c:pt>
                <c:pt idx="48">
                  <c:v>-10.237759983759847</c:v>
                </c:pt>
                <c:pt idx="49">
                  <c:v>-10.237759983759847</c:v>
                </c:pt>
                <c:pt idx="50">
                  <c:v>-10.237759983759847</c:v>
                </c:pt>
                <c:pt idx="51">
                  <c:v>-10.237759983759847</c:v>
                </c:pt>
                <c:pt idx="52">
                  <c:v>-10.237759983759847</c:v>
                </c:pt>
                <c:pt idx="53">
                  <c:v>-10.237759983759847</c:v>
                </c:pt>
                <c:pt idx="54">
                  <c:v>-10.237759983759847</c:v>
                </c:pt>
                <c:pt idx="55">
                  <c:v>-10.237759983759847</c:v>
                </c:pt>
                <c:pt idx="56">
                  <c:v>-10.237759983759847</c:v>
                </c:pt>
                <c:pt idx="57">
                  <c:v>-10.237759983759847</c:v>
                </c:pt>
                <c:pt idx="58">
                  <c:v>-10.237759983759847</c:v>
                </c:pt>
                <c:pt idx="59">
                  <c:v>-10.237759983759847</c:v>
                </c:pt>
                <c:pt idx="60">
                  <c:v>-10.237759983759847</c:v>
                </c:pt>
                <c:pt idx="61">
                  <c:v>-10.237759983759847</c:v>
                </c:pt>
                <c:pt idx="62">
                  <c:v>-10.237759983759847</c:v>
                </c:pt>
                <c:pt idx="63">
                  <c:v>-10.237759983759847</c:v>
                </c:pt>
                <c:pt idx="64">
                  <c:v>-10.237759983759847</c:v>
                </c:pt>
                <c:pt idx="65">
                  <c:v>-10.237759983759847</c:v>
                </c:pt>
                <c:pt idx="66">
                  <c:v>-10.237759983759847</c:v>
                </c:pt>
                <c:pt idx="67">
                  <c:v>-10.237759983759847</c:v>
                </c:pt>
                <c:pt idx="68">
                  <c:v>-10.237759983759847</c:v>
                </c:pt>
              </c:numCache>
            </c:numRef>
          </c:val>
          <c:smooth val="0"/>
        </c:ser>
        <c:ser>
          <c:idx val="3"/>
          <c:order val="3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'Class 1'!$B$4:$B$72</c:f>
              <c:strCache>
                <c:ptCount val="6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  <c:pt idx="66">
                  <c:v>39-Other</c:v>
                </c:pt>
                <c:pt idx="67">
                  <c:v>39-Other</c:v>
                </c:pt>
                <c:pt idx="68">
                  <c:v>39-Other</c:v>
                </c:pt>
              </c:strCache>
            </c:strRef>
          </c:cat>
          <c:val>
            <c:numRef>
              <c:f>'Class 1'!$AO$4:$AO$72</c:f>
              <c:numCache>
                <c:formatCode>0.00</c:formatCode>
                <c:ptCount val="69"/>
                <c:pt idx="0">
                  <c:v>-0.23775998375984653</c:v>
                </c:pt>
                <c:pt idx="1">
                  <c:v>-0.23775998375984653</c:v>
                </c:pt>
                <c:pt idx="2">
                  <c:v>-0.23775998375984653</c:v>
                </c:pt>
                <c:pt idx="3">
                  <c:v>-0.23775998375984653</c:v>
                </c:pt>
                <c:pt idx="4">
                  <c:v>-0.23775998375984653</c:v>
                </c:pt>
                <c:pt idx="5">
                  <c:v>-0.23775998375984653</c:v>
                </c:pt>
                <c:pt idx="6">
                  <c:v>-0.23775998375984653</c:v>
                </c:pt>
                <c:pt idx="7">
                  <c:v>-0.23775998375984653</c:v>
                </c:pt>
                <c:pt idx="8">
                  <c:v>-0.23775998375984653</c:v>
                </c:pt>
                <c:pt idx="9">
                  <c:v>-0.23775998375984653</c:v>
                </c:pt>
                <c:pt idx="10">
                  <c:v>-0.23775998375984653</c:v>
                </c:pt>
                <c:pt idx="11">
                  <c:v>-0.23775998375984653</c:v>
                </c:pt>
                <c:pt idx="12">
                  <c:v>-0.23775998375984653</c:v>
                </c:pt>
                <c:pt idx="13">
                  <c:v>-0.23775998375984653</c:v>
                </c:pt>
                <c:pt idx="14">
                  <c:v>-0.23775998375984653</c:v>
                </c:pt>
                <c:pt idx="15">
                  <c:v>-0.23775998375984653</c:v>
                </c:pt>
                <c:pt idx="16">
                  <c:v>-0.23775998375984653</c:v>
                </c:pt>
                <c:pt idx="17">
                  <c:v>-0.23775998375984653</c:v>
                </c:pt>
                <c:pt idx="18">
                  <c:v>-0.23775998375984653</c:v>
                </c:pt>
                <c:pt idx="19">
                  <c:v>-0.23775998375984653</c:v>
                </c:pt>
                <c:pt idx="20">
                  <c:v>-0.23775998375984653</c:v>
                </c:pt>
                <c:pt idx="21">
                  <c:v>-0.23775998375984653</c:v>
                </c:pt>
                <c:pt idx="22">
                  <c:v>-0.23775998375984653</c:v>
                </c:pt>
                <c:pt idx="23">
                  <c:v>-0.23775998375984653</c:v>
                </c:pt>
                <c:pt idx="24">
                  <c:v>-0.23775998375984653</c:v>
                </c:pt>
                <c:pt idx="25">
                  <c:v>-0.23775998375984653</c:v>
                </c:pt>
                <c:pt idx="26">
                  <c:v>-0.23775998375984653</c:v>
                </c:pt>
                <c:pt idx="27">
                  <c:v>-0.23775998375984653</c:v>
                </c:pt>
                <c:pt idx="28">
                  <c:v>-0.23775998375984653</c:v>
                </c:pt>
                <c:pt idx="29">
                  <c:v>-0.23775998375984653</c:v>
                </c:pt>
                <c:pt idx="30">
                  <c:v>-0.23775998375984653</c:v>
                </c:pt>
                <c:pt idx="31">
                  <c:v>-0.23775998375984653</c:v>
                </c:pt>
                <c:pt idx="32">
                  <c:v>-0.23775998375984653</c:v>
                </c:pt>
                <c:pt idx="33">
                  <c:v>-0.23775998375984653</c:v>
                </c:pt>
                <c:pt idx="34">
                  <c:v>-0.23775998375984653</c:v>
                </c:pt>
                <c:pt idx="35">
                  <c:v>-0.23775998375984653</c:v>
                </c:pt>
                <c:pt idx="36">
                  <c:v>-0.23775998375984653</c:v>
                </c:pt>
                <c:pt idx="37">
                  <c:v>-0.23775998375984653</c:v>
                </c:pt>
                <c:pt idx="38">
                  <c:v>-0.23775998375984653</c:v>
                </c:pt>
                <c:pt idx="39">
                  <c:v>-0.23775998375984653</c:v>
                </c:pt>
                <c:pt idx="40">
                  <c:v>-0.23775998375984653</c:v>
                </c:pt>
                <c:pt idx="41">
                  <c:v>-0.23775998375984653</c:v>
                </c:pt>
                <c:pt idx="42">
                  <c:v>-0.23775998375984653</c:v>
                </c:pt>
                <c:pt idx="43">
                  <c:v>-0.23775998375984653</c:v>
                </c:pt>
                <c:pt idx="44">
                  <c:v>-0.23775998375984653</c:v>
                </c:pt>
                <c:pt idx="45">
                  <c:v>-0.23775998375984653</c:v>
                </c:pt>
                <c:pt idx="46">
                  <c:v>-0.23775998375984653</c:v>
                </c:pt>
                <c:pt idx="47">
                  <c:v>-0.23775998375984653</c:v>
                </c:pt>
                <c:pt idx="48">
                  <c:v>-0.23775998375984653</c:v>
                </c:pt>
                <c:pt idx="49">
                  <c:v>-0.23775998375984653</c:v>
                </c:pt>
                <c:pt idx="50">
                  <c:v>-0.23775998375984653</c:v>
                </c:pt>
                <c:pt idx="51">
                  <c:v>-0.23775998375984653</c:v>
                </c:pt>
                <c:pt idx="52">
                  <c:v>-0.23775998375984653</c:v>
                </c:pt>
                <c:pt idx="53">
                  <c:v>-0.23775998375984653</c:v>
                </c:pt>
                <c:pt idx="54">
                  <c:v>-0.23775998375984653</c:v>
                </c:pt>
                <c:pt idx="55">
                  <c:v>-0.23775998375984653</c:v>
                </c:pt>
                <c:pt idx="56">
                  <c:v>-0.23775998375984653</c:v>
                </c:pt>
                <c:pt idx="57">
                  <c:v>-0.23775998375984653</c:v>
                </c:pt>
                <c:pt idx="58">
                  <c:v>-0.23775998375984653</c:v>
                </c:pt>
                <c:pt idx="59">
                  <c:v>-0.23775998375984653</c:v>
                </c:pt>
                <c:pt idx="60">
                  <c:v>-0.23775998375984653</c:v>
                </c:pt>
                <c:pt idx="61">
                  <c:v>-0.23775998375984653</c:v>
                </c:pt>
                <c:pt idx="62">
                  <c:v>-0.23775998375984653</c:v>
                </c:pt>
                <c:pt idx="63">
                  <c:v>-0.23775998375984653</c:v>
                </c:pt>
                <c:pt idx="64">
                  <c:v>-0.23775998375984653</c:v>
                </c:pt>
                <c:pt idx="65">
                  <c:v>-0.23775998375984653</c:v>
                </c:pt>
                <c:pt idx="66">
                  <c:v>-0.23775998375984653</c:v>
                </c:pt>
                <c:pt idx="67">
                  <c:v>-0.23775998375984653</c:v>
                </c:pt>
                <c:pt idx="68">
                  <c:v>-0.23775998375984653</c:v>
                </c:pt>
              </c:numCache>
            </c:numRef>
          </c:val>
          <c:smooth val="0"/>
        </c:ser>
        <c:ser>
          <c:idx val="4"/>
          <c:order val="4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'Class 1'!$B$4:$B$72</c:f>
              <c:strCache>
                <c:ptCount val="6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  <c:pt idx="66">
                  <c:v>39-Other</c:v>
                </c:pt>
                <c:pt idx="67">
                  <c:v>39-Other</c:v>
                </c:pt>
                <c:pt idx="68">
                  <c:v>39-Other</c:v>
                </c:pt>
              </c:strCache>
            </c:strRef>
          </c:cat>
          <c:val>
            <c:numRef>
              <c:f>'Class 1'!$AP$4:$AP$72</c:f>
              <c:numCache>
                <c:formatCode>0.00</c:formatCode>
                <c:ptCount val="69"/>
                <c:pt idx="0">
                  <c:v>-15.600877896744223</c:v>
                </c:pt>
                <c:pt idx="1">
                  <c:v>-15.600877896744223</c:v>
                </c:pt>
                <c:pt idx="2">
                  <c:v>-15.600877896744223</c:v>
                </c:pt>
                <c:pt idx="3">
                  <c:v>-15.600877896744223</c:v>
                </c:pt>
                <c:pt idx="4">
                  <c:v>-15.600877896744223</c:v>
                </c:pt>
                <c:pt idx="5">
                  <c:v>-15.600877896744223</c:v>
                </c:pt>
                <c:pt idx="6">
                  <c:v>-15.600877896744223</c:v>
                </c:pt>
                <c:pt idx="7">
                  <c:v>-15.600877896744223</c:v>
                </c:pt>
                <c:pt idx="8">
                  <c:v>-15.600877896744223</c:v>
                </c:pt>
                <c:pt idx="9">
                  <c:v>-15.600877896744223</c:v>
                </c:pt>
                <c:pt idx="10">
                  <c:v>-15.600877896744223</c:v>
                </c:pt>
                <c:pt idx="11">
                  <c:v>-15.600877896744223</c:v>
                </c:pt>
                <c:pt idx="12">
                  <c:v>-15.600877896744223</c:v>
                </c:pt>
                <c:pt idx="13">
                  <c:v>-15.600877896744223</c:v>
                </c:pt>
                <c:pt idx="14">
                  <c:v>-15.600877896744223</c:v>
                </c:pt>
                <c:pt idx="15">
                  <c:v>-15.600877896744223</c:v>
                </c:pt>
                <c:pt idx="16">
                  <c:v>-15.600877896744223</c:v>
                </c:pt>
                <c:pt idx="17">
                  <c:v>-15.600877896744223</c:v>
                </c:pt>
                <c:pt idx="18">
                  <c:v>-15.600877896744223</c:v>
                </c:pt>
                <c:pt idx="19">
                  <c:v>-15.600877896744223</c:v>
                </c:pt>
                <c:pt idx="20">
                  <c:v>-15.600877896744223</c:v>
                </c:pt>
                <c:pt idx="21">
                  <c:v>-15.600877896744223</c:v>
                </c:pt>
                <c:pt idx="22">
                  <c:v>-15.600877896744223</c:v>
                </c:pt>
                <c:pt idx="23">
                  <c:v>-15.600877896744223</c:v>
                </c:pt>
                <c:pt idx="24">
                  <c:v>-15.600877896744223</c:v>
                </c:pt>
                <c:pt idx="25">
                  <c:v>-15.600877896744223</c:v>
                </c:pt>
                <c:pt idx="26">
                  <c:v>-15.600877896744223</c:v>
                </c:pt>
                <c:pt idx="27">
                  <c:v>-15.600877896744223</c:v>
                </c:pt>
                <c:pt idx="28">
                  <c:v>-15.600877896744223</c:v>
                </c:pt>
                <c:pt idx="29">
                  <c:v>-15.600877896744223</c:v>
                </c:pt>
                <c:pt idx="30">
                  <c:v>-15.600877896744223</c:v>
                </c:pt>
                <c:pt idx="31">
                  <c:v>-15.600877896744223</c:v>
                </c:pt>
                <c:pt idx="32">
                  <c:v>-15.600877896744223</c:v>
                </c:pt>
                <c:pt idx="33">
                  <c:v>-15.600877896744223</c:v>
                </c:pt>
                <c:pt idx="34">
                  <c:v>-15.600877896744223</c:v>
                </c:pt>
                <c:pt idx="35">
                  <c:v>-15.600877896744223</c:v>
                </c:pt>
                <c:pt idx="36">
                  <c:v>-15.600877896744223</c:v>
                </c:pt>
                <c:pt idx="37">
                  <c:v>-15.600877896744223</c:v>
                </c:pt>
                <c:pt idx="38">
                  <c:v>-15.600877896744223</c:v>
                </c:pt>
                <c:pt idx="39">
                  <c:v>-15.600877896744223</c:v>
                </c:pt>
                <c:pt idx="40">
                  <c:v>-15.600877896744223</c:v>
                </c:pt>
                <c:pt idx="41">
                  <c:v>-15.600877896744223</c:v>
                </c:pt>
                <c:pt idx="42">
                  <c:v>-15.600877896744223</c:v>
                </c:pt>
                <c:pt idx="43">
                  <c:v>-15.600877896744223</c:v>
                </c:pt>
                <c:pt idx="44">
                  <c:v>-15.600877896744223</c:v>
                </c:pt>
                <c:pt idx="45">
                  <c:v>-15.600877896744223</c:v>
                </c:pt>
                <c:pt idx="46">
                  <c:v>-15.600877896744223</c:v>
                </c:pt>
                <c:pt idx="47">
                  <c:v>-15.600877896744223</c:v>
                </c:pt>
                <c:pt idx="48">
                  <c:v>-15.600877896744223</c:v>
                </c:pt>
                <c:pt idx="49">
                  <c:v>-15.600877896744223</c:v>
                </c:pt>
                <c:pt idx="50">
                  <c:v>-15.600877896744223</c:v>
                </c:pt>
                <c:pt idx="51">
                  <c:v>-15.600877896744223</c:v>
                </c:pt>
                <c:pt idx="52">
                  <c:v>-15.600877896744223</c:v>
                </c:pt>
                <c:pt idx="53">
                  <c:v>-15.600877896744223</c:v>
                </c:pt>
                <c:pt idx="54">
                  <c:v>-15.600877896744223</c:v>
                </c:pt>
                <c:pt idx="55">
                  <c:v>-15.600877896744223</c:v>
                </c:pt>
                <c:pt idx="56">
                  <c:v>-15.600877896744223</c:v>
                </c:pt>
                <c:pt idx="57">
                  <c:v>-15.600877896744223</c:v>
                </c:pt>
                <c:pt idx="58">
                  <c:v>-15.600877896744223</c:v>
                </c:pt>
                <c:pt idx="59">
                  <c:v>-15.600877896744223</c:v>
                </c:pt>
                <c:pt idx="60">
                  <c:v>-15.600877896744223</c:v>
                </c:pt>
                <c:pt idx="61">
                  <c:v>-15.600877896744223</c:v>
                </c:pt>
                <c:pt idx="62">
                  <c:v>-15.600877896744223</c:v>
                </c:pt>
                <c:pt idx="63">
                  <c:v>-15.600877896744223</c:v>
                </c:pt>
                <c:pt idx="64">
                  <c:v>-15.600877896744223</c:v>
                </c:pt>
                <c:pt idx="65">
                  <c:v>-15.600877896744223</c:v>
                </c:pt>
                <c:pt idx="66">
                  <c:v>-15.600877896744223</c:v>
                </c:pt>
                <c:pt idx="67">
                  <c:v>-15.600877896744223</c:v>
                </c:pt>
                <c:pt idx="68">
                  <c:v>-15.600877896744223</c:v>
                </c:pt>
              </c:numCache>
            </c:numRef>
          </c:val>
          <c:smooth val="0"/>
        </c:ser>
        <c:ser>
          <c:idx val="5"/>
          <c:order val="5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'Class 1'!$B$4:$B$72</c:f>
              <c:strCache>
                <c:ptCount val="6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  <c:pt idx="66">
                  <c:v>39-Other</c:v>
                </c:pt>
                <c:pt idx="67">
                  <c:v>39-Other</c:v>
                </c:pt>
                <c:pt idx="68">
                  <c:v>39-Other</c:v>
                </c:pt>
              </c:strCache>
            </c:strRef>
          </c:cat>
          <c:val>
            <c:numRef>
              <c:f>'Class 1'!$AQ$4:$AQ$72</c:f>
              <c:numCache>
                <c:formatCode>0.00</c:formatCode>
                <c:ptCount val="69"/>
                <c:pt idx="0">
                  <c:v>5.1253579292245304</c:v>
                </c:pt>
                <c:pt idx="1">
                  <c:v>5.1253579292245304</c:v>
                </c:pt>
                <c:pt idx="2">
                  <c:v>5.1253579292245304</c:v>
                </c:pt>
                <c:pt idx="3">
                  <c:v>5.1253579292245304</c:v>
                </c:pt>
                <c:pt idx="4">
                  <c:v>5.1253579292245304</c:v>
                </c:pt>
                <c:pt idx="5">
                  <c:v>5.1253579292245304</c:v>
                </c:pt>
                <c:pt idx="6">
                  <c:v>5.1253579292245304</c:v>
                </c:pt>
                <c:pt idx="7">
                  <c:v>5.1253579292245304</c:v>
                </c:pt>
                <c:pt idx="8">
                  <c:v>5.1253579292245304</c:v>
                </c:pt>
                <c:pt idx="9">
                  <c:v>5.1253579292245304</c:v>
                </c:pt>
                <c:pt idx="10">
                  <c:v>5.1253579292245304</c:v>
                </c:pt>
                <c:pt idx="11">
                  <c:v>5.1253579292245304</c:v>
                </c:pt>
                <c:pt idx="12">
                  <c:v>5.1253579292245304</c:v>
                </c:pt>
                <c:pt idx="13">
                  <c:v>5.1253579292245304</c:v>
                </c:pt>
                <c:pt idx="14">
                  <c:v>5.1253579292245304</c:v>
                </c:pt>
                <c:pt idx="15">
                  <c:v>5.1253579292245304</c:v>
                </c:pt>
                <c:pt idx="16">
                  <c:v>5.1253579292245304</c:v>
                </c:pt>
                <c:pt idx="17">
                  <c:v>5.1253579292245304</c:v>
                </c:pt>
                <c:pt idx="18">
                  <c:v>5.1253579292245304</c:v>
                </c:pt>
                <c:pt idx="19">
                  <c:v>5.1253579292245304</c:v>
                </c:pt>
                <c:pt idx="20">
                  <c:v>5.1253579292245304</c:v>
                </c:pt>
                <c:pt idx="21">
                  <c:v>5.1253579292245304</c:v>
                </c:pt>
                <c:pt idx="22">
                  <c:v>5.1253579292245304</c:v>
                </c:pt>
                <c:pt idx="23">
                  <c:v>5.1253579292245304</c:v>
                </c:pt>
                <c:pt idx="24">
                  <c:v>5.1253579292245304</c:v>
                </c:pt>
                <c:pt idx="25">
                  <c:v>5.1253579292245304</c:v>
                </c:pt>
                <c:pt idx="26">
                  <c:v>5.1253579292245304</c:v>
                </c:pt>
                <c:pt idx="27">
                  <c:v>5.1253579292245304</c:v>
                </c:pt>
                <c:pt idx="28">
                  <c:v>5.1253579292245304</c:v>
                </c:pt>
                <c:pt idx="29">
                  <c:v>5.1253579292245304</c:v>
                </c:pt>
                <c:pt idx="30">
                  <c:v>5.1253579292245304</c:v>
                </c:pt>
                <c:pt idx="31">
                  <c:v>5.1253579292245304</c:v>
                </c:pt>
                <c:pt idx="32">
                  <c:v>5.1253579292245304</c:v>
                </c:pt>
                <c:pt idx="33">
                  <c:v>5.1253579292245304</c:v>
                </c:pt>
                <c:pt idx="34">
                  <c:v>5.1253579292245304</c:v>
                </c:pt>
                <c:pt idx="35">
                  <c:v>5.1253579292245304</c:v>
                </c:pt>
                <c:pt idx="36">
                  <c:v>5.1253579292245304</c:v>
                </c:pt>
                <c:pt idx="37">
                  <c:v>5.1253579292245304</c:v>
                </c:pt>
                <c:pt idx="38">
                  <c:v>5.1253579292245304</c:v>
                </c:pt>
                <c:pt idx="39">
                  <c:v>5.1253579292245304</c:v>
                </c:pt>
                <c:pt idx="40">
                  <c:v>5.1253579292245304</c:v>
                </c:pt>
                <c:pt idx="41">
                  <c:v>5.1253579292245304</c:v>
                </c:pt>
                <c:pt idx="42">
                  <c:v>5.1253579292245304</c:v>
                </c:pt>
                <c:pt idx="43">
                  <c:v>5.1253579292245304</c:v>
                </c:pt>
                <c:pt idx="44">
                  <c:v>5.1253579292245304</c:v>
                </c:pt>
                <c:pt idx="45">
                  <c:v>5.1253579292245304</c:v>
                </c:pt>
                <c:pt idx="46">
                  <c:v>5.1253579292245304</c:v>
                </c:pt>
                <c:pt idx="47">
                  <c:v>5.1253579292245304</c:v>
                </c:pt>
                <c:pt idx="48">
                  <c:v>5.1253579292245304</c:v>
                </c:pt>
                <c:pt idx="49">
                  <c:v>5.1253579292245304</c:v>
                </c:pt>
                <c:pt idx="50">
                  <c:v>5.1253579292245304</c:v>
                </c:pt>
                <c:pt idx="51">
                  <c:v>5.1253579292245304</c:v>
                </c:pt>
                <c:pt idx="52">
                  <c:v>5.1253579292245304</c:v>
                </c:pt>
                <c:pt idx="53">
                  <c:v>5.1253579292245304</c:v>
                </c:pt>
                <c:pt idx="54">
                  <c:v>5.1253579292245304</c:v>
                </c:pt>
                <c:pt idx="55">
                  <c:v>5.1253579292245304</c:v>
                </c:pt>
                <c:pt idx="56">
                  <c:v>5.1253579292245304</c:v>
                </c:pt>
                <c:pt idx="57">
                  <c:v>5.1253579292245304</c:v>
                </c:pt>
                <c:pt idx="58">
                  <c:v>5.1253579292245304</c:v>
                </c:pt>
                <c:pt idx="59">
                  <c:v>5.1253579292245304</c:v>
                </c:pt>
                <c:pt idx="60">
                  <c:v>5.1253579292245304</c:v>
                </c:pt>
                <c:pt idx="61">
                  <c:v>5.1253579292245304</c:v>
                </c:pt>
                <c:pt idx="62">
                  <c:v>5.1253579292245304</c:v>
                </c:pt>
                <c:pt idx="63">
                  <c:v>5.1253579292245304</c:v>
                </c:pt>
                <c:pt idx="64">
                  <c:v>5.1253579292245304</c:v>
                </c:pt>
                <c:pt idx="65">
                  <c:v>5.1253579292245304</c:v>
                </c:pt>
                <c:pt idx="66">
                  <c:v>5.1253579292245304</c:v>
                </c:pt>
                <c:pt idx="67">
                  <c:v>5.1253579292245304</c:v>
                </c:pt>
                <c:pt idx="68">
                  <c:v>5.1253579292245304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6264496"/>
        <c:axId val="246264888"/>
      </c:lineChart>
      <c:catAx>
        <c:axId val="246264496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Lab ID#</a:t>
                </a:r>
              </a:p>
            </c:rich>
          </c:tx>
          <c:layout>
            <c:manualLayout>
              <c:xMode val="edge"/>
              <c:yMode val="edge"/>
              <c:x val="0.4783574317445195"/>
              <c:y val="0.890701481359332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6264888"/>
        <c:crossesAt val="-30"/>
        <c:auto val="1"/>
        <c:lblAlgn val="ctr"/>
        <c:lblOffset val="100"/>
        <c:tickLblSkip val="3"/>
        <c:tickMarkSkip val="3"/>
        <c:noMultiLvlLbl val="0"/>
      </c:catAx>
      <c:valAx>
        <c:axId val="246264888"/>
        <c:scaling>
          <c:orientation val="minMax"/>
          <c:max val="30"/>
          <c:min val="-3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Sediment Concentration Percent Difference  </a:t>
                </a:r>
              </a:p>
            </c:rich>
          </c:tx>
          <c:layout>
            <c:manualLayout>
              <c:xMode val="edge"/>
              <c:yMode val="edge"/>
              <c:x val="1.3318575391599183E-2"/>
              <c:y val="0.2430667779747426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6264496"/>
        <c:crosses val="autoZero"/>
        <c:crossBetween val="between"/>
        <c:majorUnit val="10"/>
        <c:minorUnit val="10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0765124555160142"/>
          <c:y val="0.95418848167539272"/>
          <c:w val="0.80249110320284711"/>
          <c:h val="3.79581151832460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USGS Sediment Laboratory Quality Assurance Project - Study 2, 2015
Fine Material Mass Percent Difference Results
Class 2 Target Fine Mass = 550 mg</a:t>
            </a:r>
          </a:p>
        </c:rich>
      </c:tx>
      <c:layout>
        <c:manualLayout>
          <c:xMode val="edge"/>
          <c:yMode val="edge"/>
          <c:x val="0.20421745546931191"/>
          <c:y val="1.95757925547264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142064372918979E-2"/>
          <c:y val="0.18270799347471453"/>
          <c:w val="0.87014428412874589"/>
          <c:h val="0.5807504078303426"/>
        </c:manualLayout>
      </c:layout>
      <c:lineChart>
        <c:grouping val="standard"/>
        <c:varyColors val="0"/>
        <c:ser>
          <c:idx val="0"/>
          <c:order val="0"/>
          <c:tx>
            <c:v>Results</c:v>
          </c:tx>
          <c:spPr>
            <a:ln w="28575">
              <a:noFill/>
            </a:ln>
          </c:spPr>
          <c:marker>
            <c:symbol val="diamond"/>
            <c:size val="5"/>
            <c:spPr>
              <a:noFill/>
              <a:ln w="12700">
                <a:solidFill>
                  <a:srgbClr val="0000FF"/>
                </a:solidFill>
                <a:prstDash val="solid"/>
              </a:ln>
            </c:spPr>
          </c:marke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marker>
              <c:symbol val="x"/>
              <c:size val="5"/>
            </c:marker>
            <c:bubble3D val="0"/>
          </c:dPt>
          <c:dPt>
            <c:idx val="4"/>
            <c:marker>
              <c:symbol val="x"/>
              <c:size val="5"/>
            </c:marker>
            <c:bubble3D val="0"/>
          </c:dPt>
          <c:dPt>
            <c:idx val="5"/>
            <c:marker>
              <c:symbol val="x"/>
              <c:size val="5"/>
            </c:marker>
            <c:bubble3D val="0"/>
          </c:dPt>
          <c:dPt>
            <c:idx val="6"/>
            <c:marker>
              <c:symbol val="x"/>
              <c:size val="5"/>
            </c:marker>
            <c:bubble3D val="0"/>
          </c:dPt>
          <c:dPt>
            <c:idx val="7"/>
            <c:marker>
              <c:symbol val="x"/>
              <c:size val="5"/>
            </c:marker>
            <c:bubble3D val="0"/>
          </c:dPt>
          <c:dPt>
            <c:idx val="8"/>
            <c:marker>
              <c:symbol val="x"/>
              <c:size val="5"/>
            </c:marker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marker>
              <c:symbol val="x"/>
              <c:size val="5"/>
            </c:marker>
            <c:bubble3D val="0"/>
          </c:dPt>
          <c:dPt>
            <c:idx val="13"/>
            <c:marker>
              <c:symbol val="x"/>
              <c:size val="5"/>
            </c:marker>
            <c:bubble3D val="0"/>
          </c:dPt>
          <c:dPt>
            <c:idx val="14"/>
            <c:marker>
              <c:symbol val="x"/>
              <c:size val="5"/>
            </c:marker>
            <c:bubble3D val="0"/>
          </c:dPt>
          <c:dPt>
            <c:idx val="15"/>
            <c:marker>
              <c:symbol val="x"/>
              <c:size val="5"/>
            </c:marker>
            <c:bubble3D val="0"/>
          </c:dPt>
          <c:dPt>
            <c:idx val="16"/>
            <c:marker>
              <c:symbol val="x"/>
              <c:size val="5"/>
            </c:marker>
            <c:bubble3D val="0"/>
          </c:dPt>
          <c:dPt>
            <c:idx val="17"/>
            <c:marker>
              <c:symbol val="x"/>
              <c:size val="5"/>
            </c:marker>
            <c:bubble3D val="0"/>
          </c:dPt>
          <c:dPt>
            <c:idx val="18"/>
            <c:bubble3D val="0"/>
          </c:dPt>
          <c:dPt>
            <c:idx val="19"/>
            <c:bubble3D val="0"/>
          </c:dPt>
          <c:dPt>
            <c:idx val="20"/>
            <c:bubble3D val="0"/>
          </c:dPt>
          <c:dPt>
            <c:idx val="21"/>
            <c:marker>
              <c:symbol val="x"/>
              <c:size val="5"/>
            </c:marker>
            <c:bubble3D val="0"/>
          </c:dPt>
          <c:dPt>
            <c:idx val="22"/>
            <c:marker>
              <c:symbol val="x"/>
              <c:size val="5"/>
            </c:marker>
            <c:bubble3D val="0"/>
          </c:dPt>
          <c:dPt>
            <c:idx val="23"/>
            <c:marker>
              <c:symbol val="x"/>
              <c:size val="5"/>
            </c:marker>
            <c:bubble3D val="0"/>
          </c:dPt>
          <c:dPt>
            <c:idx val="24"/>
            <c:marker>
              <c:symbol val="x"/>
              <c:size val="5"/>
            </c:marker>
            <c:bubble3D val="0"/>
          </c:dPt>
          <c:dPt>
            <c:idx val="25"/>
            <c:marker>
              <c:symbol val="x"/>
              <c:size val="5"/>
            </c:marker>
            <c:bubble3D val="0"/>
          </c:dPt>
          <c:dPt>
            <c:idx val="26"/>
            <c:marker>
              <c:symbol val="x"/>
              <c:size val="5"/>
            </c:marker>
            <c:bubble3D val="0"/>
          </c:dPt>
          <c:dPt>
            <c:idx val="27"/>
            <c:marker>
              <c:symbol val="x"/>
              <c:size val="5"/>
            </c:marker>
            <c:bubble3D val="0"/>
          </c:dPt>
          <c:dPt>
            <c:idx val="28"/>
            <c:marker>
              <c:symbol val="x"/>
              <c:size val="5"/>
            </c:marker>
            <c:bubble3D val="0"/>
          </c:dPt>
          <c:dPt>
            <c:idx val="29"/>
            <c:marker>
              <c:symbol val="x"/>
              <c:size val="5"/>
            </c:marker>
            <c:bubble3D val="0"/>
          </c:dPt>
          <c:dPt>
            <c:idx val="30"/>
            <c:marker>
              <c:symbol val="x"/>
              <c:size val="5"/>
            </c:marker>
            <c:bubble3D val="0"/>
          </c:dPt>
          <c:dPt>
            <c:idx val="31"/>
            <c:marker>
              <c:symbol val="x"/>
              <c:size val="5"/>
            </c:marker>
            <c:bubble3D val="0"/>
          </c:dPt>
          <c:dPt>
            <c:idx val="32"/>
            <c:marker>
              <c:symbol val="x"/>
              <c:size val="5"/>
            </c:marker>
            <c:bubble3D val="0"/>
          </c:dPt>
          <c:dPt>
            <c:idx val="33"/>
            <c:bubble3D val="0"/>
          </c:dPt>
          <c:dPt>
            <c:idx val="34"/>
            <c:bubble3D val="0"/>
          </c:dPt>
          <c:dPt>
            <c:idx val="35"/>
            <c:bubble3D val="0"/>
          </c:dPt>
          <c:dPt>
            <c:idx val="36"/>
            <c:marker>
              <c:symbol val="x"/>
              <c:size val="5"/>
            </c:marker>
            <c:bubble3D val="0"/>
          </c:dPt>
          <c:dPt>
            <c:idx val="37"/>
            <c:marker>
              <c:symbol val="x"/>
              <c:size val="5"/>
            </c:marker>
            <c:bubble3D val="0"/>
          </c:dPt>
          <c:dPt>
            <c:idx val="38"/>
            <c:marker>
              <c:symbol val="x"/>
              <c:size val="5"/>
            </c:marker>
            <c:bubble3D val="0"/>
          </c:dPt>
          <c:dPt>
            <c:idx val="39"/>
            <c:bubble3D val="0"/>
          </c:dPt>
          <c:dPt>
            <c:idx val="40"/>
            <c:bubble3D val="0"/>
          </c:dPt>
          <c:dPt>
            <c:idx val="41"/>
            <c:bubble3D val="0"/>
          </c:dPt>
          <c:dPt>
            <c:idx val="42"/>
            <c:bubble3D val="0"/>
          </c:dPt>
          <c:dPt>
            <c:idx val="43"/>
            <c:bubble3D val="0"/>
          </c:dPt>
          <c:dPt>
            <c:idx val="44"/>
            <c:bubble3D val="0"/>
          </c:dPt>
          <c:dPt>
            <c:idx val="45"/>
            <c:bubble3D val="0"/>
          </c:dPt>
          <c:dPt>
            <c:idx val="46"/>
            <c:bubble3D val="0"/>
          </c:dPt>
          <c:dPt>
            <c:idx val="47"/>
            <c:bubble3D val="0"/>
          </c:dPt>
          <c:dPt>
            <c:idx val="48"/>
            <c:bubble3D val="0"/>
          </c:dPt>
          <c:dPt>
            <c:idx val="49"/>
            <c:bubble3D val="0"/>
          </c:dPt>
          <c:dPt>
            <c:idx val="50"/>
            <c:bubble3D val="0"/>
          </c:dPt>
          <c:dPt>
            <c:idx val="51"/>
            <c:bubble3D val="0"/>
          </c:dPt>
          <c:dPt>
            <c:idx val="52"/>
            <c:bubble3D val="0"/>
          </c:dPt>
          <c:dPt>
            <c:idx val="53"/>
            <c:bubble3D val="0"/>
          </c:dPt>
          <c:dPt>
            <c:idx val="54"/>
            <c:bubble3D val="0"/>
          </c:dPt>
          <c:dPt>
            <c:idx val="55"/>
            <c:bubble3D val="0"/>
          </c:dPt>
          <c:dPt>
            <c:idx val="56"/>
            <c:bubble3D val="0"/>
          </c:dPt>
          <c:dPt>
            <c:idx val="57"/>
            <c:bubble3D val="0"/>
          </c:dPt>
          <c:dPt>
            <c:idx val="58"/>
            <c:bubble3D val="0"/>
          </c:dPt>
          <c:dPt>
            <c:idx val="59"/>
            <c:bubble3D val="0"/>
          </c:dPt>
          <c:dPt>
            <c:idx val="60"/>
            <c:bubble3D val="0"/>
          </c:dPt>
          <c:dPt>
            <c:idx val="61"/>
            <c:bubble3D val="0"/>
          </c:dPt>
          <c:dPt>
            <c:idx val="62"/>
            <c:bubble3D val="0"/>
          </c:dPt>
          <c:dPt>
            <c:idx val="63"/>
            <c:bubble3D val="0"/>
          </c:dPt>
          <c:dPt>
            <c:idx val="64"/>
            <c:bubble3D val="0"/>
          </c:dPt>
          <c:dPt>
            <c:idx val="65"/>
            <c:bubble3D val="0"/>
          </c:dPt>
          <c:dPt>
            <c:idx val="66"/>
            <c:bubble3D val="0"/>
          </c:dPt>
          <c:dPt>
            <c:idx val="67"/>
            <c:bubble3D val="0"/>
          </c:dPt>
          <c:dPt>
            <c:idx val="68"/>
            <c:bubble3D val="0"/>
          </c:dPt>
          <c:dPt>
            <c:idx val="69"/>
            <c:bubble3D val="0"/>
          </c:dPt>
          <c:dPt>
            <c:idx val="70"/>
            <c:bubble3D val="0"/>
          </c:dPt>
          <c:dPt>
            <c:idx val="71"/>
            <c:bubble3D val="0"/>
          </c:dPt>
          <c:dPt>
            <c:idx val="72"/>
            <c:bubble3D val="0"/>
          </c:dPt>
          <c:dPt>
            <c:idx val="73"/>
            <c:bubble3D val="0"/>
          </c:dPt>
          <c:dPt>
            <c:idx val="74"/>
            <c:bubble3D val="0"/>
          </c:dPt>
          <c:dPt>
            <c:idx val="75"/>
            <c:bubble3D val="0"/>
          </c:dPt>
          <c:dPt>
            <c:idx val="76"/>
            <c:bubble3D val="0"/>
          </c:dPt>
          <c:dPt>
            <c:idx val="77"/>
            <c:bubble3D val="0"/>
          </c:dPt>
          <c:cat>
            <c:strRef>
              <c:f>'Class 2'!$B$4:$B$72</c:f>
              <c:strCache>
                <c:ptCount val="6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  <c:pt idx="66">
                  <c:v>39-Other</c:v>
                </c:pt>
                <c:pt idx="67">
                  <c:v>39-Other</c:v>
                </c:pt>
                <c:pt idx="68">
                  <c:v>39-Other</c:v>
                </c:pt>
              </c:strCache>
            </c:strRef>
          </c:cat>
          <c:val>
            <c:numRef>
              <c:f>'Class 2'!$R$4:$R$72</c:f>
              <c:numCache>
                <c:formatCode>0.00</c:formatCode>
                <c:ptCount val="69"/>
                <c:pt idx="1">
                  <c:v>-3.23459930946757</c:v>
                </c:pt>
                <c:pt idx="3">
                  <c:v>-1.9262540621993081</c:v>
                </c:pt>
                <c:pt idx="4">
                  <c:v>-1.5181781861765942</c:v>
                </c:pt>
                <c:pt idx="5">
                  <c:v>-1.9557992990357105</c:v>
                </c:pt>
                <c:pt idx="6">
                  <c:v>-2.3973536414692971</c:v>
                </c:pt>
                <c:pt idx="7">
                  <c:v>-1.9543677847468479</c:v>
                </c:pt>
                <c:pt idx="8">
                  <c:v>-2.1879255560599193</c:v>
                </c:pt>
                <c:pt idx="9">
                  <c:v>-6.9003086980206882</c:v>
                </c:pt>
                <c:pt idx="10">
                  <c:v>3.705857763399433</c:v>
                </c:pt>
                <c:pt idx="11">
                  <c:v>3.7120482584443093</c:v>
                </c:pt>
                <c:pt idx="12">
                  <c:v>-1.8635571054925977</c:v>
                </c:pt>
                <c:pt idx="13">
                  <c:v>-1.6581007209923129</c:v>
                </c:pt>
                <c:pt idx="14">
                  <c:v>-1.9490309338274059</c:v>
                </c:pt>
                <c:pt idx="15">
                  <c:v>-1.569368256620769</c:v>
                </c:pt>
                <c:pt idx="16">
                  <c:v>-1.6944227521202897</c:v>
                </c:pt>
                <c:pt idx="17">
                  <c:v>-1.2473446266136377</c:v>
                </c:pt>
                <c:pt idx="18">
                  <c:v>-1.5609951116683907</c:v>
                </c:pt>
                <c:pt idx="19">
                  <c:v>-2.3645517166172856</c:v>
                </c:pt>
                <c:pt idx="20">
                  <c:v>-2.2013779062369259</c:v>
                </c:pt>
                <c:pt idx="21">
                  <c:v>-2.0195960807838347</c:v>
                </c:pt>
                <c:pt idx="22">
                  <c:v>-2.218181818181836</c:v>
                </c:pt>
                <c:pt idx="23">
                  <c:v>-1.792205903737091</c:v>
                </c:pt>
                <c:pt idx="24">
                  <c:v>-3.2738906764101667</c:v>
                </c:pt>
                <c:pt idx="25">
                  <c:v>-3.1495919888046737</c:v>
                </c:pt>
                <c:pt idx="26">
                  <c:v>-2.9343320485782729</c:v>
                </c:pt>
                <c:pt idx="27">
                  <c:v>-3.1168265039232894</c:v>
                </c:pt>
                <c:pt idx="28">
                  <c:v>-1.2493644221689544</c:v>
                </c:pt>
                <c:pt idx="29">
                  <c:v>-2.7664250812853011</c:v>
                </c:pt>
                <c:pt idx="30">
                  <c:v>-1.5079941860465069</c:v>
                </c:pt>
                <c:pt idx="31">
                  <c:v>-0.94622327963532227</c:v>
                </c:pt>
                <c:pt idx="32">
                  <c:v>1.0846065803099452</c:v>
                </c:pt>
                <c:pt idx="33">
                  <c:v>-3.1883215919819921</c:v>
                </c:pt>
                <c:pt idx="34">
                  <c:v>-2.5205808057862593</c:v>
                </c:pt>
                <c:pt idx="35">
                  <c:v>-1.9508026834899945</c:v>
                </c:pt>
                <c:pt idx="36">
                  <c:v>-2.7762636723718086</c:v>
                </c:pt>
                <c:pt idx="37">
                  <c:v>-2.5298294680638542</c:v>
                </c:pt>
                <c:pt idx="38">
                  <c:v>-2.8219431977177205</c:v>
                </c:pt>
                <c:pt idx="51">
                  <c:v>-2.6870007262163988</c:v>
                </c:pt>
                <c:pt idx="52">
                  <c:v>-2.9311346796455111</c:v>
                </c:pt>
                <c:pt idx="53">
                  <c:v>-2.3649815491447104</c:v>
                </c:pt>
                <c:pt idx="57">
                  <c:v>-3.5578144853875395</c:v>
                </c:pt>
                <c:pt idx="58">
                  <c:v>9.1595982345569098</c:v>
                </c:pt>
                <c:pt idx="59">
                  <c:v>-15.039683260383946</c:v>
                </c:pt>
                <c:pt idx="66">
                  <c:v>-4.8420784976116558</c:v>
                </c:pt>
                <c:pt idx="67">
                  <c:v>-4.7302573042072993</c:v>
                </c:pt>
                <c:pt idx="68">
                  <c:v>-4.1134236117422587</c:v>
                </c:pt>
              </c:numCache>
            </c:numRef>
          </c:val>
          <c:smooth val="0"/>
        </c:ser>
        <c:ser>
          <c:idx val="1"/>
          <c:order val="1"/>
          <c:tx>
            <c:v>Median (-2.21%)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'Class 2'!$B$4:$B$72</c:f>
              <c:strCache>
                <c:ptCount val="6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  <c:pt idx="66">
                  <c:v>39-Other</c:v>
                </c:pt>
                <c:pt idx="67">
                  <c:v>39-Other</c:v>
                </c:pt>
                <c:pt idx="68">
                  <c:v>39-Other</c:v>
                </c:pt>
              </c:strCache>
            </c:strRef>
          </c:cat>
          <c:val>
            <c:numRef>
              <c:f>'Class 2'!$X$4:$X$72</c:f>
              <c:numCache>
                <c:formatCode>0.00</c:formatCode>
                <c:ptCount val="69"/>
                <c:pt idx="0">
                  <c:v>-2.2097798622093809</c:v>
                </c:pt>
                <c:pt idx="1">
                  <c:v>-2.2097798622093809</c:v>
                </c:pt>
                <c:pt idx="2">
                  <c:v>-2.2097798622093809</c:v>
                </c:pt>
                <c:pt idx="3">
                  <c:v>-2.2097798622093809</c:v>
                </c:pt>
                <c:pt idx="4">
                  <c:v>-2.2097798622093809</c:v>
                </c:pt>
                <c:pt idx="5">
                  <c:v>-2.2097798622093809</c:v>
                </c:pt>
                <c:pt idx="6">
                  <c:v>-2.2097798622093809</c:v>
                </c:pt>
                <c:pt idx="7">
                  <c:v>-2.2097798622093809</c:v>
                </c:pt>
                <c:pt idx="8">
                  <c:v>-2.2097798622093809</c:v>
                </c:pt>
                <c:pt idx="9">
                  <c:v>-2.2097798622093809</c:v>
                </c:pt>
                <c:pt idx="10">
                  <c:v>-2.2097798622093809</c:v>
                </c:pt>
                <c:pt idx="11">
                  <c:v>-2.2097798622093809</c:v>
                </c:pt>
                <c:pt idx="12">
                  <c:v>-2.2097798622093809</c:v>
                </c:pt>
                <c:pt idx="13">
                  <c:v>-2.2097798622093809</c:v>
                </c:pt>
                <c:pt idx="14">
                  <c:v>-2.2097798622093809</c:v>
                </c:pt>
                <c:pt idx="15">
                  <c:v>-2.2097798622093809</c:v>
                </c:pt>
                <c:pt idx="16">
                  <c:v>-2.2097798622093809</c:v>
                </c:pt>
                <c:pt idx="17">
                  <c:v>-2.2097798622093809</c:v>
                </c:pt>
                <c:pt idx="18">
                  <c:v>-2.2097798622093809</c:v>
                </c:pt>
                <c:pt idx="19">
                  <c:v>-2.2097798622093809</c:v>
                </c:pt>
                <c:pt idx="20">
                  <c:v>-2.2097798622093809</c:v>
                </c:pt>
                <c:pt idx="21">
                  <c:v>-2.2097798622093809</c:v>
                </c:pt>
                <c:pt idx="22">
                  <c:v>-2.2097798622093809</c:v>
                </c:pt>
                <c:pt idx="23">
                  <c:v>-2.2097798622093809</c:v>
                </c:pt>
                <c:pt idx="24">
                  <c:v>-2.2097798622093809</c:v>
                </c:pt>
                <c:pt idx="25">
                  <c:v>-2.2097798622093809</c:v>
                </c:pt>
                <c:pt idx="26">
                  <c:v>-2.2097798622093809</c:v>
                </c:pt>
                <c:pt idx="27">
                  <c:v>-2.2097798622093809</c:v>
                </c:pt>
                <c:pt idx="28">
                  <c:v>-2.2097798622093809</c:v>
                </c:pt>
                <c:pt idx="29">
                  <c:v>-2.2097798622093809</c:v>
                </c:pt>
                <c:pt idx="30">
                  <c:v>-2.2097798622093809</c:v>
                </c:pt>
                <c:pt idx="31">
                  <c:v>-2.2097798622093809</c:v>
                </c:pt>
                <c:pt idx="32">
                  <c:v>-2.2097798622093809</c:v>
                </c:pt>
                <c:pt idx="33">
                  <c:v>-2.2097798622093809</c:v>
                </c:pt>
                <c:pt idx="34">
                  <c:v>-2.2097798622093809</c:v>
                </c:pt>
                <c:pt idx="35">
                  <c:v>-2.2097798622093809</c:v>
                </c:pt>
                <c:pt idx="36">
                  <c:v>-2.2097798622093809</c:v>
                </c:pt>
                <c:pt idx="37">
                  <c:v>-2.2097798622093809</c:v>
                </c:pt>
                <c:pt idx="38">
                  <c:v>-2.2097798622093809</c:v>
                </c:pt>
                <c:pt idx="39">
                  <c:v>-2.2097798622093809</c:v>
                </c:pt>
                <c:pt idx="40">
                  <c:v>-2.2097798622093809</c:v>
                </c:pt>
                <c:pt idx="41">
                  <c:v>-2.2097798622093809</c:v>
                </c:pt>
                <c:pt idx="42">
                  <c:v>-2.2097798622093809</c:v>
                </c:pt>
                <c:pt idx="43">
                  <c:v>-2.2097798622093809</c:v>
                </c:pt>
                <c:pt idx="44">
                  <c:v>-2.2097798622093809</c:v>
                </c:pt>
                <c:pt idx="45">
                  <c:v>-2.2097798622093809</c:v>
                </c:pt>
                <c:pt idx="46">
                  <c:v>-2.2097798622093809</c:v>
                </c:pt>
                <c:pt idx="47">
                  <c:v>-2.2097798622093809</c:v>
                </c:pt>
                <c:pt idx="48">
                  <c:v>-2.2097798622093809</c:v>
                </c:pt>
                <c:pt idx="49">
                  <c:v>-2.2097798622093809</c:v>
                </c:pt>
                <c:pt idx="50">
                  <c:v>-2.2097798622093809</c:v>
                </c:pt>
                <c:pt idx="51">
                  <c:v>-2.2097798622093809</c:v>
                </c:pt>
                <c:pt idx="52">
                  <c:v>-2.2097798622093809</c:v>
                </c:pt>
                <c:pt idx="53">
                  <c:v>-2.2097798622093809</c:v>
                </c:pt>
                <c:pt idx="54">
                  <c:v>-2.2097798622093809</c:v>
                </c:pt>
                <c:pt idx="55">
                  <c:v>-2.2097798622093809</c:v>
                </c:pt>
                <c:pt idx="56">
                  <c:v>-2.2097798622093809</c:v>
                </c:pt>
                <c:pt idx="57">
                  <c:v>-2.2097798622093809</c:v>
                </c:pt>
                <c:pt idx="58">
                  <c:v>-2.2097798622093809</c:v>
                </c:pt>
                <c:pt idx="59">
                  <c:v>-2.2097798622093809</c:v>
                </c:pt>
                <c:pt idx="60">
                  <c:v>-2.2097798622093809</c:v>
                </c:pt>
                <c:pt idx="61">
                  <c:v>-2.2097798622093809</c:v>
                </c:pt>
                <c:pt idx="62">
                  <c:v>-2.2097798622093809</c:v>
                </c:pt>
                <c:pt idx="63">
                  <c:v>-2.2097798622093809</c:v>
                </c:pt>
                <c:pt idx="64">
                  <c:v>-2.2097798622093809</c:v>
                </c:pt>
                <c:pt idx="65">
                  <c:v>-2.2097798622093809</c:v>
                </c:pt>
                <c:pt idx="66">
                  <c:v>-2.2097798622093809</c:v>
                </c:pt>
                <c:pt idx="67">
                  <c:v>-2.2097798622093809</c:v>
                </c:pt>
                <c:pt idx="68">
                  <c:v>-2.2097798622093809</c:v>
                </c:pt>
              </c:numCache>
            </c:numRef>
          </c:val>
          <c:smooth val="0"/>
        </c:ser>
        <c:ser>
          <c:idx val="2"/>
          <c:order val="2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'Class 2'!$B$4:$B$72</c:f>
              <c:strCache>
                <c:ptCount val="6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  <c:pt idx="66">
                  <c:v>39-Other</c:v>
                </c:pt>
                <c:pt idx="67">
                  <c:v>39-Other</c:v>
                </c:pt>
                <c:pt idx="68">
                  <c:v>39-Other</c:v>
                </c:pt>
              </c:strCache>
            </c:strRef>
          </c:cat>
          <c:val>
            <c:numRef>
              <c:f>'Class 2'!$Y$4:$Y$72</c:f>
              <c:numCache>
                <c:formatCode>0.00</c:formatCode>
                <c:ptCount val="69"/>
                <c:pt idx="0">
                  <c:v>-7.2097798622093805</c:v>
                </c:pt>
                <c:pt idx="1">
                  <c:v>-7.2097798622093805</c:v>
                </c:pt>
                <c:pt idx="2">
                  <c:v>-7.2097798622093805</c:v>
                </c:pt>
                <c:pt idx="3">
                  <c:v>-7.2097798622093805</c:v>
                </c:pt>
                <c:pt idx="4">
                  <c:v>-7.2097798622093805</c:v>
                </c:pt>
                <c:pt idx="5">
                  <c:v>-7.2097798622093805</c:v>
                </c:pt>
                <c:pt idx="6">
                  <c:v>-7.2097798622093805</c:v>
                </c:pt>
                <c:pt idx="7">
                  <c:v>-7.2097798622093805</c:v>
                </c:pt>
                <c:pt idx="8">
                  <c:v>-7.2097798622093805</c:v>
                </c:pt>
                <c:pt idx="9">
                  <c:v>-7.2097798622093805</c:v>
                </c:pt>
                <c:pt idx="10">
                  <c:v>-7.2097798622093805</c:v>
                </c:pt>
                <c:pt idx="11">
                  <c:v>-7.2097798622093805</c:v>
                </c:pt>
                <c:pt idx="12">
                  <c:v>-7.2097798622093805</c:v>
                </c:pt>
                <c:pt idx="13">
                  <c:v>-7.2097798622093805</c:v>
                </c:pt>
                <c:pt idx="14">
                  <c:v>-7.2097798622093805</c:v>
                </c:pt>
                <c:pt idx="15">
                  <c:v>-7.2097798622093805</c:v>
                </c:pt>
                <c:pt idx="16">
                  <c:v>-7.2097798622093805</c:v>
                </c:pt>
                <c:pt idx="17">
                  <c:v>-7.2097798622093805</c:v>
                </c:pt>
                <c:pt idx="18">
                  <c:v>-7.2097798622093805</c:v>
                </c:pt>
                <c:pt idx="19">
                  <c:v>-7.2097798622093805</c:v>
                </c:pt>
                <c:pt idx="20">
                  <c:v>-7.2097798622093805</c:v>
                </c:pt>
                <c:pt idx="21">
                  <c:v>-7.2097798622093805</c:v>
                </c:pt>
                <c:pt idx="22">
                  <c:v>-7.2097798622093805</c:v>
                </c:pt>
                <c:pt idx="23">
                  <c:v>-7.2097798622093805</c:v>
                </c:pt>
                <c:pt idx="24">
                  <c:v>-7.2097798622093805</c:v>
                </c:pt>
                <c:pt idx="25">
                  <c:v>-7.2097798622093805</c:v>
                </c:pt>
                <c:pt idx="26">
                  <c:v>-7.2097798622093805</c:v>
                </c:pt>
                <c:pt idx="27">
                  <c:v>-7.2097798622093805</c:v>
                </c:pt>
                <c:pt idx="28">
                  <c:v>-7.2097798622093805</c:v>
                </c:pt>
                <c:pt idx="29">
                  <c:v>-7.2097798622093805</c:v>
                </c:pt>
                <c:pt idx="30">
                  <c:v>-7.2097798622093805</c:v>
                </c:pt>
                <c:pt idx="31">
                  <c:v>-7.2097798622093805</c:v>
                </c:pt>
                <c:pt idx="32">
                  <c:v>-7.2097798622093805</c:v>
                </c:pt>
                <c:pt idx="33">
                  <c:v>-7.2097798622093805</c:v>
                </c:pt>
                <c:pt idx="34">
                  <c:v>-7.2097798622093805</c:v>
                </c:pt>
                <c:pt idx="35">
                  <c:v>-7.2097798622093805</c:v>
                </c:pt>
                <c:pt idx="36">
                  <c:v>-7.2097798622093805</c:v>
                </c:pt>
                <c:pt idx="37">
                  <c:v>-7.2097798622093805</c:v>
                </c:pt>
                <c:pt idx="38">
                  <c:v>-7.2097798622093805</c:v>
                </c:pt>
                <c:pt idx="39">
                  <c:v>-7.2097798622093805</c:v>
                </c:pt>
                <c:pt idx="40">
                  <c:v>-7.2097798622093805</c:v>
                </c:pt>
                <c:pt idx="41">
                  <c:v>-7.2097798622093805</c:v>
                </c:pt>
                <c:pt idx="42">
                  <c:v>-7.2097798622093805</c:v>
                </c:pt>
                <c:pt idx="43">
                  <c:v>-7.2097798622093805</c:v>
                </c:pt>
                <c:pt idx="44">
                  <c:v>-7.2097798622093805</c:v>
                </c:pt>
                <c:pt idx="45">
                  <c:v>-7.2097798622093805</c:v>
                </c:pt>
                <c:pt idx="46">
                  <c:v>-7.2097798622093805</c:v>
                </c:pt>
                <c:pt idx="47">
                  <c:v>-7.2097798622093805</c:v>
                </c:pt>
                <c:pt idx="48">
                  <c:v>-7.2097798622093805</c:v>
                </c:pt>
                <c:pt idx="49">
                  <c:v>-7.2097798622093805</c:v>
                </c:pt>
                <c:pt idx="50">
                  <c:v>-7.2097798622093805</c:v>
                </c:pt>
                <c:pt idx="51">
                  <c:v>-7.2097798622093805</c:v>
                </c:pt>
                <c:pt idx="52">
                  <c:v>-7.2097798622093805</c:v>
                </c:pt>
                <c:pt idx="53">
                  <c:v>-7.2097798622093805</c:v>
                </c:pt>
                <c:pt idx="54">
                  <c:v>-7.2097798622093805</c:v>
                </c:pt>
                <c:pt idx="55">
                  <c:v>-7.2097798622093805</c:v>
                </c:pt>
                <c:pt idx="56">
                  <c:v>-7.2097798622093805</c:v>
                </c:pt>
                <c:pt idx="57">
                  <c:v>-7.2097798622093805</c:v>
                </c:pt>
                <c:pt idx="58">
                  <c:v>-7.2097798622093805</c:v>
                </c:pt>
                <c:pt idx="59">
                  <c:v>-7.2097798622093805</c:v>
                </c:pt>
                <c:pt idx="60">
                  <c:v>-7.2097798622093805</c:v>
                </c:pt>
                <c:pt idx="61">
                  <c:v>-7.2097798622093805</c:v>
                </c:pt>
                <c:pt idx="62">
                  <c:v>-7.2097798622093805</c:v>
                </c:pt>
                <c:pt idx="63">
                  <c:v>-7.2097798622093805</c:v>
                </c:pt>
                <c:pt idx="64">
                  <c:v>-7.2097798622093805</c:v>
                </c:pt>
                <c:pt idx="65">
                  <c:v>-7.2097798622093805</c:v>
                </c:pt>
                <c:pt idx="66">
                  <c:v>-7.2097798622093805</c:v>
                </c:pt>
                <c:pt idx="67">
                  <c:v>-7.2097798622093805</c:v>
                </c:pt>
                <c:pt idx="68">
                  <c:v>-7.2097798622093805</c:v>
                </c:pt>
              </c:numCache>
            </c:numRef>
          </c:val>
          <c:smooth val="0"/>
        </c:ser>
        <c:ser>
          <c:idx val="3"/>
          <c:order val="3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'Class 2'!$B$4:$B$72</c:f>
              <c:strCache>
                <c:ptCount val="6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  <c:pt idx="66">
                  <c:v>39-Other</c:v>
                </c:pt>
                <c:pt idx="67">
                  <c:v>39-Other</c:v>
                </c:pt>
                <c:pt idx="68">
                  <c:v>39-Other</c:v>
                </c:pt>
              </c:strCache>
            </c:strRef>
          </c:cat>
          <c:val>
            <c:numRef>
              <c:f>'Class 2'!$Z$4:$Z$72</c:f>
              <c:numCache>
                <c:formatCode>0.00</c:formatCode>
                <c:ptCount val="69"/>
                <c:pt idx="0">
                  <c:v>2.7902201377906191</c:v>
                </c:pt>
                <c:pt idx="1">
                  <c:v>2.7902201377906191</c:v>
                </c:pt>
                <c:pt idx="2">
                  <c:v>2.7902201377906191</c:v>
                </c:pt>
                <c:pt idx="3">
                  <c:v>2.7902201377906191</c:v>
                </c:pt>
                <c:pt idx="4">
                  <c:v>2.7902201377906191</c:v>
                </c:pt>
                <c:pt idx="5">
                  <c:v>2.7902201377906191</c:v>
                </c:pt>
                <c:pt idx="6">
                  <c:v>2.7902201377906191</c:v>
                </c:pt>
                <c:pt idx="7">
                  <c:v>2.7902201377906191</c:v>
                </c:pt>
                <c:pt idx="8">
                  <c:v>2.7902201377906191</c:v>
                </c:pt>
                <c:pt idx="9">
                  <c:v>2.7902201377906191</c:v>
                </c:pt>
                <c:pt idx="10">
                  <c:v>2.7902201377906191</c:v>
                </c:pt>
                <c:pt idx="11">
                  <c:v>2.7902201377906191</c:v>
                </c:pt>
                <c:pt idx="12">
                  <c:v>2.7902201377906191</c:v>
                </c:pt>
                <c:pt idx="13">
                  <c:v>2.7902201377906191</c:v>
                </c:pt>
                <c:pt idx="14">
                  <c:v>2.7902201377906191</c:v>
                </c:pt>
                <c:pt idx="15">
                  <c:v>2.7902201377906191</c:v>
                </c:pt>
                <c:pt idx="16">
                  <c:v>2.7902201377906191</c:v>
                </c:pt>
                <c:pt idx="17">
                  <c:v>2.7902201377906191</c:v>
                </c:pt>
                <c:pt idx="18">
                  <c:v>2.7902201377906191</c:v>
                </c:pt>
                <c:pt idx="19">
                  <c:v>2.7902201377906191</c:v>
                </c:pt>
                <c:pt idx="20">
                  <c:v>2.7902201377906191</c:v>
                </c:pt>
                <c:pt idx="21">
                  <c:v>2.7902201377906191</c:v>
                </c:pt>
                <c:pt idx="22">
                  <c:v>2.7902201377906191</c:v>
                </c:pt>
                <c:pt idx="23">
                  <c:v>2.7902201377906191</c:v>
                </c:pt>
                <c:pt idx="24">
                  <c:v>2.7902201377906191</c:v>
                </c:pt>
                <c:pt idx="25">
                  <c:v>2.7902201377906191</c:v>
                </c:pt>
                <c:pt idx="26">
                  <c:v>2.7902201377906191</c:v>
                </c:pt>
                <c:pt idx="27">
                  <c:v>2.7902201377906191</c:v>
                </c:pt>
                <c:pt idx="28">
                  <c:v>2.7902201377906191</c:v>
                </c:pt>
                <c:pt idx="29">
                  <c:v>2.7902201377906191</c:v>
                </c:pt>
                <c:pt idx="30">
                  <c:v>2.7902201377906191</c:v>
                </c:pt>
                <c:pt idx="31">
                  <c:v>2.7902201377906191</c:v>
                </c:pt>
                <c:pt idx="32">
                  <c:v>2.7902201377906191</c:v>
                </c:pt>
                <c:pt idx="33">
                  <c:v>2.7902201377906191</c:v>
                </c:pt>
                <c:pt idx="34">
                  <c:v>2.7902201377906191</c:v>
                </c:pt>
                <c:pt idx="35">
                  <c:v>2.7902201377906191</c:v>
                </c:pt>
                <c:pt idx="36">
                  <c:v>2.7902201377906191</c:v>
                </c:pt>
                <c:pt idx="37">
                  <c:v>2.7902201377906191</c:v>
                </c:pt>
                <c:pt idx="38">
                  <c:v>2.7902201377906191</c:v>
                </c:pt>
                <c:pt idx="39">
                  <c:v>2.7902201377906191</c:v>
                </c:pt>
                <c:pt idx="40">
                  <c:v>2.7902201377906191</c:v>
                </c:pt>
                <c:pt idx="41">
                  <c:v>2.7902201377906191</c:v>
                </c:pt>
                <c:pt idx="42">
                  <c:v>2.7902201377906191</c:v>
                </c:pt>
                <c:pt idx="43">
                  <c:v>2.7902201377906191</c:v>
                </c:pt>
                <c:pt idx="44">
                  <c:v>2.7902201377906191</c:v>
                </c:pt>
                <c:pt idx="45">
                  <c:v>2.7902201377906191</c:v>
                </c:pt>
                <c:pt idx="46">
                  <c:v>2.7902201377906191</c:v>
                </c:pt>
                <c:pt idx="47">
                  <c:v>2.7902201377906191</c:v>
                </c:pt>
                <c:pt idx="48">
                  <c:v>2.7902201377906191</c:v>
                </c:pt>
                <c:pt idx="49">
                  <c:v>2.7902201377906191</c:v>
                </c:pt>
                <c:pt idx="50">
                  <c:v>2.7902201377906191</c:v>
                </c:pt>
                <c:pt idx="51">
                  <c:v>2.7902201377906191</c:v>
                </c:pt>
                <c:pt idx="52">
                  <c:v>2.7902201377906191</c:v>
                </c:pt>
                <c:pt idx="53">
                  <c:v>2.7902201377906191</c:v>
                </c:pt>
                <c:pt idx="54">
                  <c:v>2.7902201377906191</c:v>
                </c:pt>
                <c:pt idx="55">
                  <c:v>2.7902201377906191</c:v>
                </c:pt>
                <c:pt idx="56">
                  <c:v>2.7902201377906191</c:v>
                </c:pt>
                <c:pt idx="57">
                  <c:v>2.7902201377906191</c:v>
                </c:pt>
                <c:pt idx="58">
                  <c:v>2.7902201377906191</c:v>
                </c:pt>
                <c:pt idx="59">
                  <c:v>2.7902201377906191</c:v>
                </c:pt>
                <c:pt idx="60">
                  <c:v>2.7902201377906191</c:v>
                </c:pt>
                <c:pt idx="61">
                  <c:v>2.7902201377906191</c:v>
                </c:pt>
                <c:pt idx="62">
                  <c:v>2.7902201377906191</c:v>
                </c:pt>
                <c:pt idx="63">
                  <c:v>2.7902201377906191</c:v>
                </c:pt>
                <c:pt idx="64">
                  <c:v>2.7902201377906191</c:v>
                </c:pt>
                <c:pt idx="65">
                  <c:v>2.7902201377906191</c:v>
                </c:pt>
                <c:pt idx="66">
                  <c:v>2.7902201377906191</c:v>
                </c:pt>
                <c:pt idx="67">
                  <c:v>2.7902201377906191</c:v>
                </c:pt>
                <c:pt idx="68">
                  <c:v>2.7902201377906191</c:v>
                </c:pt>
              </c:numCache>
            </c:numRef>
          </c:val>
          <c:smooth val="0"/>
        </c:ser>
        <c:ser>
          <c:idx val="4"/>
          <c:order val="4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'Class 2'!$B$4:$B$72</c:f>
              <c:strCache>
                <c:ptCount val="6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  <c:pt idx="66">
                  <c:v>39-Other</c:v>
                </c:pt>
                <c:pt idx="67">
                  <c:v>39-Other</c:v>
                </c:pt>
                <c:pt idx="68">
                  <c:v>39-Other</c:v>
                </c:pt>
              </c:strCache>
            </c:strRef>
          </c:cat>
          <c:val>
            <c:numRef>
              <c:f>'Class 2'!$AA$4:$AA$72</c:f>
              <c:numCache>
                <c:formatCode>0.00</c:formatCode>
                <c:ptCount val="69"/>
                <c:pt idx="0">
                  <c:v>-5.0259803312326028</c:v>
                </c:pt>
                <c:pt idx="1">
                  <c:v>-5.0259803312326028</c:v>
                </c:pt>
                <c:pt idx="2">
                  <c:v>-5.0259803312326028</c:v>
                </c:pt>
                <c:pt idx="3">
                  <c:v>-5.0259803312326028</c:v>
                </c:pt>
                <c:pt idx="4">
                  <c:v>-5.0259803312326028</c:v>
                </c:pt>
                <c:pt idx="5">
                  <c:v>-5.0259803312326028</c:v>
                </c:pt>
                <c:pt idx="6">
                  <c:v>-5.0259803312326028</c:v>
                </c:pt>
                <c:pt idx="7">
                  <c:v>-5.0259803312326028</c:v>
                </c:pt>
                <c:pt idx="8">
                  <c:v>-5.0259803312326028</c:v>
                </c:pt>
                <c:pt idx="9">
                  <c:v>-5.0259803312326028</c:v>
                </c:pt>
                <c:pt idx="10">
                  <c:v>-5.0259803312326028</c:v>
                </c:pt>
                <c:pt idx="11">
                  <c:v>-5.0259803312326028</c:v>
                </c:pt>
                <c:pt idx="12">
                  <c:v>-5.0259803312326028</c:v>
                </c:pt>
                <c:pt idx="13">
                  <c:v>-5.0259803312326028</c:v>
                </c:pt>
                <c:pt idx="14">
                  <c:v>-5.0259803312326028</c:v>
                </c:pt>
                <c:pt idx="15">
                  <c:v>-5.0259803312326028</c:v>
                </c:pt>
                <c:pt idx="16">
                  <c:v>-5.0259803312326028</c:v>
                </c:pt>
                <c:pt idx="17">
                  <c:v>-5.0259803312326028</c:v>
                </c:pt>
                <c:pt idx="18">
                  <c:v>-5.0259803312326028</c:v>
                </c:pt>
                <c:pt idx="19">
                  <c:v>-5.0259803312326028</c:v>
                </c:pt>
                <c:pt idx="20">
                  <c:v>-5.0259803312326028</c:v>
                </c:pt>
                <c:pt idx="21">
                  <c:v>-5.0259803312326028</c:v>
                </c:pt>
                <c:pt idx="22">
                  <c:v>-5.0259803312326028</c:v>
                </c:pt>
                <c:pt idx="23">
                  <c:v>-5.0259803312326028</c:v>
                </c:pt>
                <c:pt idx="24">
                  <c:v>-5.0259803312326028</c:v>
                </c:pt>
                <c:pt idx="25">
                  <c:v>-5.0259803312326028</c:v>
                </c:pt>
                <c:pt idx="26">
                  <c:v>-5.0259803312326028</c:v>
                </c:pt>
                <c:pt idx="27">
                  <c:v>-5.0259803312326028</c:v>
                </c:pt>
                <c:pt idx="28">
                  <c:v>-5.0259803312326028</c:v>
                </c:pt>
                <c:pt idx="29">
                  <c:v>-5.0259803312326028</c:v>
                </c:pt>
                <c:pt idx="30">
                  <c:v>-5.0259803312326028</c:v>
                </c:pt>
                <c:pt idx="31">
                  <c:v>-5.0259803312326028</c:v>
                </c:pt>
                <c:pt idx="32">
                  <c:v>-5.0259803312326028</c:v>
                </c:pt>
                <c:pt idx="33">
                  <c:v>-5.0259803312326028</c:v>
                </c:pt>
                <c:pt idx="34">
                  <c:v>-5.0259803312326028</c:v>
                </c:pt>
                <c:pt idx="35">
                  <c:v>-5.0259803312326028</c:v>
                </c:pt>
                <c:pt idx="36">
                  <c:v>-5.0259803312326028</c:v>
                </c:pt>
                <c:pt idx="37">
                  <c:v>-5.0259803312326028</c:v>
                </c:pt>
                <c:pt idx="38">
                  <c:v>-5.0259803312326028</c:v>
                </c:pt>
                <c:pt idx="39">
                  <c:v>-5.0259803312326028</c:v>
                </c:pt>
                <c:pt idx="40">
                  <c:v>-5.0259803312326028</c:v>
                </c:pt>
                <c:pt idx="41">
                  <c:v>-5.0259803312326028</c:v>
                </c:pt>
                <c:pt idx="42">
                  <c:v>-5.0259803312326028</c:v>
                </c:pt>
                <c:pt idx="43">
                  <c:v>-5.0259803312326028</c:v>
                </c:pt>
                <c:pt idx="44">
                  <c:v>-5.0259803312326028</c:v>
                </c:pt>
                <c:pt idx="45">
                  <c:v>-5.0259803312326028</c:v>
                </c:pt>
                <c:pt idx="46">
                  <c:v>-5.0259803312326028</c:v>
                </c:pt>
                <c:pt idx="47">
                  <c:v>-5.0259803312326028</c:v>
                </c:pt>
                <c:pt idx="48">
                  <c:v>-5.0259803312326028</c:v>
                </c:pt>
                <c:pt idx="49">
                  <c:v>-5.0259803312326028</c:v>
                </c:pt>
                <c:pt idx="50">
                  <c:v>-5.0259803312326028</c:v>
                </c:pt>
                <c:pt idx="51">
                  <c:v>-5.0259803312326028</c:v>
                </c:pt>
                <c:pt idx="52">
                  <c:v>-5.0259803312326028</c:v>
                </c:pt>
                <c:pt idx="53">
                  <c:v>-5.0259803312326028</c:v>
                </c:pt>
                <c:pt idx="54">
                  <c:v>-5.0259803312326028</c:v>
                </c:pt>
                <c:pt idx="55">
                  <c:v>-5.0259803312326028</c:v>
                </c:pt>
                <c:pt idx="56">
                  <c:v>-5.0259803312326028</c:v>
                </c:pt>
                <c:pt idx="57">
                  <c:v>-5.0259803312326028</c:v>
                </c:pt>
                <c:pt idx="58">
                  <c:v>-5.0259803312326028</c:v>
                </c:pt>
                <c:pt idx="59">
                  <c:v>-5.0259803312326028</c:v>
                </c:pt>
                <c:pt idx="60">
                  <c:v>-5.0259803312326028</c:v>
                </c:pt>
                <c:pt idx="61">
                  <c:v>-5.0259803312326028</c:v>
                </c:pt>
                <c:pt idx="62">
                  <c:v>-5.0259803312326028</c:v>
                </c:pt>
                <c:pt idx="63">
                  <c:v>-5.0259803312326028</c:v>
                </c:pt>
                <c:pt idx="64">
                  <c:v>-5.0259803312326028</c:v>
                </c:pt>
                <c:pt idx="65">
                  <c:v>-5.0259803312326028</c:v>
                </c:pt>
                <c:pt idx="66">
                  <c:v>-5.0259803312326028</c:v>
                </c:pt>
                <c:pt idx="67">
                  <c:v>-5.0259803312326028</c:v>
                </c:pt>
                <c:pt idx="68">
                  <c:v>-5.0259803312326028</c:v>
                </c:pt>
              </c:numCache>
            </c:numRef>
          </c:val>
          <c:smooth val="0"/>
        </c:ser>
        <c:ser>
          <c:idx val="5"/>
          <c:order val="5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'Class 2'!$B$4:$B$72</c:f>
              <c:strCache>
                <c:ptCount val="6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  <c:pt idx="66">
                  <c:v>39-Other</c:v>
                </c:pt>
                <c:pt idx="67">
                  <c:v>39-Other</c:v>
                </c:pt>
                <c:pt idx="68">
                  <c:v>39-Other</c:v>
                </c:pt>
              </c:strCache>
            </c:strRef>
          </c:cat>
          <c:val>
            <c:numRef>
              <c:f>'Class 2'!$AB$4:$AB$72</c:f>
              <c:numCache>
                <c:formatCode>0.00</c:formatCode>
                <c:ptCount val="69"/>
                <c:pt idx="0">
                  <c:v>0.60642060681384091</c:v>
                </c:pt>
                <c:pt idx="1">
                  <c:v>0.60642060681384091</c:v>
                </c:pt>
                <c:pt idx="2">
                  <c:v>0.60642060681384091</c:v>
                </c:pt>
                <c:pt idx="3">
                  <c:v>0.60642060681384091</c:v>
                </c:pt>
                <c:pt idx="4">
                  <c:v>0.60642060681384091</c:v>
                </c:pt>
                <c:pt idx="5">
                  <c:v>0.60642060681384091</c:v>
                </c:pt>
                <c:pt idx="6">
                  <c:v>0.60642060681384091</c:v>
                </c:pt>
                <c:pt idx="7">
                  <c:v>0.60642060681384091</c:v>
                </c:pt>
                <c:pt idx="8">
                  <c:v>0.60642060681384091</c:v>
                </c:pt>
                <c:pt idx="9">
                  <c:v>0.60642060681384091</c:v>
                </c:pt>
                <c:pt idx="10">
                  <c:v>0.60642060681384091</c:v>
                </c:pt>
                <c:pt idx="11">
                  <c:v>0.60642060681384091</c:v>
                </c:pt>
                <c:pt idx="12">
                  <c:v>0.60642060681384091</c:v>
                </c:pt>
                <c:pt idx="13">
                  <c:v>0.60642060681384091</c:v>
                </c:pt>
                <c:pt idx="14">
                  <c:v>0.60642060681384091</c:v>
                </c:pt>
                <c:pt idx="15">
                  <c:v>0.60642060681384091</c:v>
                </c:pt>
                <c:pt idx="16">
                  <c:v>0.60642060681384091</c:v>
                </c:pt>
                <c:pt idx="17">
                  <c:v>0.60642060681384091</c:v>
                </c:pt>
                <c:pt idx="18">
                  <c:v>0.60642060681384091</c:v>
                </c:pt>
                <c:pt idx="19">
                  <c:v>0.60642060681384091</c:v>
                </c:pt>
                <c:pt idx="20">
                  <c:v>0.60642060681384091</c:v>
                </c:pt>
                <c:pt idx="21">
                  <c:v>0.60642060681384091</c:v>
                </c:pt>
                <c:pt idx="22">
                  <c:v>0.60642060681384091</c:v>
                </c:pt>
                <c:pt idx="23">
                  <c:v>0.60642060681384091</c:v>
                </c:pt>
                <c:pt idx="24">
                  <c:v>0.60642060681384091</c:v>
                </c:pt>
                <c:pt idx="25">
                  <c:v>0.60642060681384091</c:v>
                </c:pt>
                <c:pt idx="26">
                  <c:v>0.60642060681384091</c:v>
                </c:pt>
                <c:pt idx="27">
                  <c:v>0.60642060681384091</c:v>
                </c:pt>
                <c:pt idx="28">
                  <c:v>0.60642060681384091</c:v>
                </c:pt>
                <c:pt idx="29">
                  <c:v>0.60642060681384091</c:v>
                </c:pt>
                <c:pt idx="30">
                  <c:v>0.60642060681384091</c:v>
                </c:pt>
                <c:pt idx="31">
                  <c:v>0.60642060681384091</c:v>
                </c:pt>
                <c:pt idx="32">
                  <c:v>0.60642060681384091</c:v>
                </c:pt>
                <c:pt idx="33">
                  <c:v>0.60642060681384091</c:v>
                </c:pt>
                <c:pt idx="34">
                  <c:v>0.60642060681384091</c:v>
                </c:pt>
                <c:pt idx="35">
                  <c:v>0.60642060681384091</c:v>
                </c:pt>
                <c:pt idx="36">
                  <c:v>0.60642060681384091</c:v>
                </c:pt>
                <c:pt idx="37">
                  <c:v>0.60642060681384091</c:v>
                </c:pt>
                <c:pt idx="38">
                  <c:v>0.60642060681384091</c:v>
                </c:pt>
                <c:pt idx="39">
                  <c:v>0.60642060681384091</c:v>
                </c:pt>
                <c:pt idx="40">
                  <c:v>0.60642060681384091</c:v>
                </c:pt>
                <c:pt idx="41">
                  <c:v>0.60642060681384091</c:v>
                </c:pt>
                <c:pt idx="42">
                  <c:v>0.60642060681384091</c:v>
                </c:pt>
                <c:pt idx="43">
                  <c:v>0.60642060681384091</c:v>
                </c:pt>
                <c:pt idx="44">
                  <c:v>0.60642060681384091</c:v>
                </c:pt>
                <c:pt idx="45">
                  <c:v>0.60642060681384091</c:v>
                </c:pt>
                <c:pt idx="46">
                  <c:v>0.60642060681384091</c:v>
                </c:pt>
                <c:pt idx="47">
                  <c:v>0.60642060681384091</c:v>
                </c:pt>
                <c:pt idx="48">
                  <c:v>0.60642060681384091</c:v>
                </c:pt>
                <c:pt idx="49">
                  <c:v>0.60642060681384091</c:v>
                </c:pt>
                <c:pt idx="50">
                  <c:v>0.60642060681384091</c:v>
                </c:pt>
                <c:pt idx="51">
                  <c:v>0.60642060681384091</c:v>
                </c:pt>
                <c:pt idx="52">
                  <c:v>0.60642060681384091</c:v>
                </c:pt>
                <c:pt idx="53">
                  <c:v>0.60642060681384091</c:v>
                </c:pt>
                <c:pt idx="54">
                  <c:v>0.60642060681384091</c:v>
                </c:pt>
                <c:pt idx="55">
                  <c:v>0.60642060681384091</c:v>
                </c:pt>
                <c:pt idx="56">
                  <c:v>0.60642060681384091</c:v>
                </c:pt>
                <c:pt idx="57">
                  <c:v>0.60642060681384091</c:v>
                </c:pt>
                <c:pt idx="58">
                  <c:v>0.60642060681384091</c:v>
                </c:pt>
                <c:pt idx="59">
                  <c:v>0.60642060681384091</c:v>
                </c:pt>
                <c:pt idx="60">
                  <c:v>0.60642060681384091</c:v>
                </c:pt>
                <c:pt idx="61">
                  <c:v>0.60642060681384091</c:v>
                </c:pt>
                <c:pt idx="62">
                  <c:v>0.60642060681384091</c:v>
                </c:pt>
                <c:pt idx="63">
                  <c:v>0.60642060681384091</c:v>
                </c:pt>
                <c:pt idx="64">
                  <c:v>0.60642060681384091</c:v>
                </c:pt>
                <c:pt idx="65">
                  <c:v>0.60642060681384091</c:v>
                </c:pt>
                <c:pt idx="66">
                  <c:v>0.60642060681384091</c:v>
                </c:pt>
                <c:pt idx="67">
                  <c:v>0.60642060681384091</c:v>
                </c:pt>
                <c:pt idx="68">
                  <c:v>0.60642060681384091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6265672"/>
        <c:axId val="246266064"/>
      </c:lineChart>
      <c:catAx>
        <c:axId val="246265672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Lab ID#</a:t>
                </a:r>
              </a:p>
            </c:rich>
          </c:tx>
          <c:layout>
            <c:manualLayout>
              <c:xMode val="edge"/>
              <c:yMode val="edge"/>
              <c:x val="0.4783574317445195"/>
              <c:y val="0.890701481359332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6266064"/>
        <c:crossesAt val="-20"/>
        <c:auto val="1"/>
        <c:lblAlgn val="ctr"/>
        <c:lblOffset val="100"/>
        <c:tickLblSkip val="3"/>
        <c:tickMarkSkip val="3"/>
        <c:noMultiLvlLbl val="0"/>
      </c:catAx>
      <c:valAx>
        <c:axId val="246266064"/>
        <c:scaling>
          <c:orientation val="minMax"/>
          <c:max val="10"/>
          <c:min val="-2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Fine Material Mass Percent Difference</a:t>
                </a:r>
              </a:p>
            </c:rich>
          </c:tx>
          <c:layout>
            <c:manualLayout>
              <c:xMode val="edge"/>
              <c:yMode val="edge"/>
              <c:x val="1.3318575391599183E-2"/>
              <c:y val="0.270799494304049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6265672"/>
        <c:crosses val="autoZero"/>
        <c:crossBetween val="between"/>
        <c:majorUnit val="5"/>
        <c:minorUnit val="5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0765124555160142"/>
          <c:y val="0.95418848167539272"/>
          <c:w val="0.80249110320284711"/>
          <c:h val="3.79581151832460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USGS Sediment Laboratory Quality Assurance Project - Study 2, 2015
Sand Material Mass Percent Difference Results
Class 2 Target Sand Mass = 110 mg</a:t>
            </a:r>
          </a:p>
        </c:rich>
      </c:tx>
      <c:layout>
        <c:manualLayout>
          <c:xMode val="edge"/>
          <c:yMode val="edge"/>
          <c:x val="0.20421745546931191"/>
          <c:y val="1.95757925547264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3911489421203033E-2"/>
          <c:y val="0.18270799347471453"/>
          <c:w val="0.87014428412874589"/>
          <c:h val="0.5807504078303426"/>
        </c:manualLayout>
      </c:layout>
      <c:lineChart>
        <c:grouping val="standard"/>
        <c:varyColors val="0"/>
        <c:ser>
          <c:idx val="0"/>
          <c:order val="0"/>
          <c:tx>
            <c:v>Results</c:v>
          </c:tx>
          <c:spPr>
            <a:ln w="28575">
              <a:noFill/>
            </a:ln>
          </c:spPr>
          <c:marker>
            <c:symbol val="diamond"/>
            <c:size val="5"/>
            <c:spPr>
              <a:noFill/>
              <a:ln w="12700">
                <a:solidFill>
                  <a:srgbClr val="0000FF"/>
                </a:solidFill>
                <a:prstDash val="solid"/>
              </a:ln>
            </c:spPr>
          </c:marke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marker>
              <c:symbol val="x"/>
              <c:size val="5"/>
            </c:marker>
            <c:bubble3D val="0"/>
          </c:dPt>
          <c:dPt>
            <c:idx val="4"/>
            <c:marker>
              <c:symbol val="x"/>
              <c:size val="5"/>
            </c:marker>
            <c:bubble3D val="0"/>
          </c:dPt>
          <c:dPt>
            <c:idx val="5"/>
            <c:marker>
              <c:symbol val="x"/>
              <c:size val="5"/>
            </c:marker>
            <c:bubble3D val="0"/>
          </c:dPt>
          <c:dPt>
            <c:idx val="6"/>
            <c:marker>
              <c:symbol val="x"/>
              <c:size val="5"/>
            </c:marker>
            <c:bubble3D val="0"/>
          </c:dPt>
          <c:dPt>
            <c:idx val="7"/>
            <c:marker>
              <c:symbol val="x"/>
              <c:size val="5"/>
            </c:marker>
            <c:bubble3D val="0"/>
          </c:dPt>
          <c:dPt>
            <c:idx val="8"/>
            <c:marker>
              <c:symbol val="x"/>
              <c:size val="5"/>
            </c:marker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marker>
              <c:symbol val="x"/>
              <c:size val="5"/>
            </c:marker>
            <c:bubble3D val="0"/>
          </c:dPt>
          <c:dPt>
            <c:idx val="13"/>
            <c:marker>
              <c:symbol val="x"/>
              <c:size val="5"/>
            </c:marker>
            <c:bubble3D val="0"/>
          </c:dPt>
          <c:dPt>
            <c:idx val="14"/>
            <c:marker>
              <c:symbol val="x"/>
              <c:size val="5"/>
            </c:marker>
            <c:bubble3D val="0"/>
          </c:dPt>
          <c:dPt>
            <c:idx val="15"/>
            <c:marker>
              <c:symbol val="x"/>
              <c:size val="5"/>
            </c:marker>
            <c:bubble3D val="0"/>
          </c:dPt>
          <c:dPt>
            <c:idx val="16"/>
            <c:marker>
              <c:symbol val="x"/>
              <c:size val="5"/>
            </c:marker>
            <c:bubble3D val="0"/>
          </c:dPt>
          <c:dPt>
            <c:idx val="17"/>
            <c:marker>
              <c:symbol val="x"/>
              <c:size val="5"/>
            </c:marker>
            <c:bubble3D val="0"/>
          </c:dPt>
          <c:dPt>
            <c:idx val="18"/>
            <c:bubble3D val="0"/>
          </c:dPt>
          <c:dPt>
            <c:idx val="19"/>
            <c:bubble3D val="0"/>
          </c:dPt>
          <c:dPt>
            <c:idx val="20"/>
            <c:bubble3D val="0"/>
          </c:dPt>
          <c:dPt>
            <c:idx val="21"/>
            <c:marker>
              <c:symbol val="x"/>
              <c:size val="5"/>
            </c:marker>
            <c:bubble3D val="0"/>
          </c:dPt>
          <c:dPt>
            <c:idx val="22"/>
            <c:marker>
              <c:symbol val="x"/>
              <c:size val="5"/>
            </c:marker>
            <c:bubble3D val="0"/>
          </c:dPt>
          <c:dPt>
            <c:idx val="23"/>
            <c:marker>
              <c:symbol val="x"/>
              <c:size val="5"/>
            </c:marker>
            <c:bubble3D val="0"/>
          </c:dPt>
          <c:dPt>
            <c:idx val="24"/>
            <c:marker>
              <c:symbol val="x"/>
              <c:size val="5"/>
            </c:marker>
            <c:bubble3D val="0"/>
          </c:dPt>
          <c:dPt>
            <c:idx val="25"/>
            <c:marker>
              <c:symbol val="x"/>
              <c:size val="5"/>
            </c:marker>
            <c:bubble3D val="0"/>
          </c:dPt>
          <c:dPt>
            <c:idx val="26"/>
            <c:marker>
              <c:symbol val="x"/>
              <c:size val="5"/>
            </c:marker>
            <c:bubble3D val="0"/>
          </c:dPt>
          <c:dPt>
            <c:idx val="27"/>
            <c:marker>
              <c:symbol val="x"/>
              <c:size val="5"/>
            </c:marker>
            <c:bubble3D val="0"/>
          </c:dPt>
          <c:dPt>
            <c:idx val="28"/>
            <c:marker>
              <c:symbol val="x"/>
              <c:size val="5"/>
            </c:marker>
            <c:bubble3D val="0"/>
          </c:dPt>
          <c:dPt>
            <c:idx val="29"/>
            <c:marker>
              <c:symbol val="x"/>
              <c:size val="5"/>
            </c:marker>
            <c:bubble3D val="0"/>
          </c:dPt>
          <c:dPt>
            <c:idx val="30"/>
            <c:marker>
              <c:symbol val="x"/>
              <c:size val="5"/>
            </c:marker>
            <c:bubble3D val="0"/>
          </c:dPt>
          <c:dPt>
            <c:idx val="31"/>
            <c:marker>
              <c:symbol val="x"/>
              <c:size val="5"/>
            </c:marker>
            <c:bubble3D val="0"/>
          </c:dPt>
          <c:dPt>
            <c:idx val="32"/>
            <c:marker>
              <c:symbol val="x"/>
              <c:size val="5"/>
            </c:marker>
            <c:bubble3D val="0"/>
          </c:dPt>
          <c:dPt>
            <c:idx val="33"/>
            <c:bubble3D val="0"/>
          </c:dPt>
          <c:dPt>
            <c:idx val="34"/>
            <c:bubble3D val="0"/>
          </c:dPt>
          <c:dPt>
            <c:idx val="35"/>
            <c:bubble3D val="0"/>
          </c:dPt>
          <c:dPt>
            <c:idx val="36"/>
            <c:marker>
              <c:symbol val="x"/>
              <c:size val="5"/>
            </c:marker>
            <c:bubble3D val="0"/>
          </c:dPt>
          <c:dPt>
            <c:idx val="37"/>
            <c:marker>
              <c:symbol val="x"/>
              <c:size val="5"/>
            </c:marker>
            <c:bubble3D val="0"/>
          </c:dPt>
          <c:dPt>
            <c:idx val="38"/>
            <c:marker>
              <c:symbol val="x"/>
              <c:size val="5"/>
            </c:marker>
            <c:bubble3D val="0"/>
          </c:dPt>
          <c:dPt>
            <c:idx val="39"/>
            <c:bubble3D val="0"/>
          </c:dPt>
          <c:dPt>
            <c:idx val="40"/>
            <c:bubble3D val="0"/>
          </c:dPt>
          <c:dPt>
            <c:idx val="41"/>
            <c:bubble3D val="0"/>
          </c:dPt>
          <c:dPt>
            <c:idx val="42"/>
            <c:bubble3D val="0"/>
          </c:dPt>
          <c:dPt>
            <c:idx val="43"/>
            <c:bubble3D val="0"/>
          </c:dPt>
          <c:dPt>
            <c:idx val="44"/>
            <c:bubble3D val="0"/>
          </c:dPt>
          <c:dPt>
            <c:idx val="45"/>
            <c:bubble3D val="0"/>
          </c:dPt>
          <c:dPt>
            <c:idx val="46"/>
            <c:bubble3D val="0"/>
          </c:dPt>
          <c:dPt>
            <c:idx val="47"/>
            <c:bubble3D val="0"/>
          </c:dPt>
          <c:dPt>
            <c:idx val="48"/>
            <c:bubble3D val="0"/>
          </c:dPt>
          <c:dPt>
            <c:idx val="49"/>
            <c:bubble3D val="0"/>
          </c:dPt>
          <c:dPt>
            <c:idx val="50"/>
            <c:bubble3D val="0"/>
          </c:dPt>
          <c:dPt>
            <c:idx val="51"/>
            <c:bubble3D val="0"/>
          </c:dPt>
          <c:dPt>
            <c:idx val="52"/>
            <c:bubble3D val="0"/>
          </c:dPt>
          <c:dPt>
            <c:idx val="53"/>
            <c:bubble3D val="0"/>
          </c:dPt>
          <c:dPt>
            <c:idx val="54"/>
            <c:bubble3D val="0"/>
          </c:dPt>
          <c:dPt>
            <c:idx val="55"/>
            <c:bubble3D val="0"/>
          </c:dPt>
          <c:dPt>
            <c:idx val="56"/>
            <c:bubble3D val="0"/>
          </c:dPt>
          <c:dPt>
            <c:idx val="57"/>
            <c:bubble3D val="0"/>
          </c:dPt>
          <c:dPt>
            <c:idx val="58"/>
            <c:bubble3D val="0"/>
          </c:dPt>
          <c:dPt>
            <c:idx val="59"/>
            <c:bubble3D val="0"/>
          </c:dPt>
          <c:dPt>
            <c:idx val="60"/>
            <c:bubble3D val="0"/>
          </c:dPt>
          <c:dPt>
            <c:idx val="61"/>
            <c:bubble3D val="0"/>
          </c:dPt>
          <c:dPt>
            <c:idx val="62"/>
            <c:bubble3D val="0"/>
          </c:dPt>
          <c:dPt>
            <c:idx val="63"/>
            <c:bubble3D val="0"/>
          </c:dPt>
          <c:dPt>
            <c:idx val="64"/>
            <c:bubble3D val="0"/>
          </c:dPt>
          <c:dPt>
            <c:idx val="65"/>
            <c:bubble3D val="0"/>
          </c:dPt>
          <c:dPt>
            <c:idx val="66"/>
            <c:bubble3D val="0"/>
          </c:dPt>
          <c:dPt>
            <c:idx val="67"/>
            <c:bubble3D val="0"/>
          </c:dPt>
          <c:dPt>
            <c:idx val="68"/>
            <c:bubble3D val="0"/>
          </c:dPt>
          <c:dPt>
            <c:idx val="69"/>
            <c:bubble3D val="0"/>
          </c:dPt>
          <c:dPt>
            <c:idx val="70"/>
            <c:bubble3D val="0"/>
          </c:dPt>
          <c:dPt>
            <c:idx val="71"/>
            <c:bubble3D val="0"/>
          </c:dPt>
          <c:dPt>
            <c:idx val="72"/>
            <c:bubble3D val="0"/>
          </c:dPt>
          <c:dPt>
            <c:idx val="73"/>
            <c:bubble3D val="0"/>
          </c:dPt>
          <c:dPt>
            <c:idx val="74"/>
            <c:bubble3D val="0"/>
          </c:dPt>
          <c:dPt>
            <c:idx val="75"/>
            <c:bubble3D val="0"/>
          </c:dPt>
          <c:dPt>
            <c:idx val="76"/>
            <c:bubble3D val="0"/>
          </c:dPt>
          <c:dPt>
            <c:idx val="77"/>
            <c:bubble3D val="0"/>
          </c:dPt>
          <c:cat>
            <c:strRef>
              <c:f>'Class 2'!$B$4:$B$72</c:f>
              <c:strCache>
                <c:ptCount val="6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  <c:pt idx="66">
                  <c:v>39-Other</c:v>
                </c:pt>
                <c:pt idx="67">
                  <c:v>39-Other</c:v>
                </c:pt>
                <c:pt idx="68">
                  <c:v>39-Other</c:v>
                </c:pt>
              </c:strCache>
            </c:strRef>
          </c:cat>
          <c:val>
            <c:numRef>
              <c:f>'Class 2'!$T$4:$T$72</c:f>
              <c:numCache>
                <c:formatCode>0.00</c:formatCode>
                <c:ptCount val="69"/>
                <c:pt idx="1">
                  <c:v>-0.31688546853780269</c:v>
                </c:pt>
                <c:pt idx="3">
                  <c:v>0.50752220409643367</c:v>
                </c:pt>
                <c:pt idx="4">
                  <c:v>0</c:v>
                </c:pt>
                <c:pt idx="5">
                  <c:v>-8.1529124014862522E-2</c:v>
                </c:pt>
                <c:pt idx="6">
                  <c:v>-0.63176895306858516</c:v>
                </c:pt>
                <c:pt idx="7">
                  <c:v>-0.46107946840249214</c:v>
                </c:pt>
                <c:pt idx="8">
                  <c:v>-2.7240533914466764E-2</c:v>
                </c:pt>
                <c:pt idx="9">
                  <c:v>-3.2082159411069755</c:v>
                </c:pt>
                <c:pt idx="10">
                  <c:v>-58.545454545454547</c:v>
                </c:pt>
                <c:pt idx="11">
                  <c:v>-52.493414479062587</c:v>
                </c:pt>
                <c:pt idx="12">
                  <c:v>-0.10877447425670334</c:v>
                </c:pt>
                <c:pt idx="13">
                  <c:v>-0.38868299737864936</c:v>
                </c:pt>
                <c:pt idx="14">
                  <c:v>-1.570870789067474</c:v>
                </c:pt>
                <c:pt idx="15">
                  <c:v>8.1736445372815131E-2</c:v>
                </c:pt>
                <c:pt idx="16">
                  <c:v>1.9316223814273989</c:v>
                </c:pt>
                <c:pt idx="17">
                  <c:v>-9.0579710144930131E-2</c:v>
                </c:pt>
                <c:pt idx="18">
                  <c:v>-0.36101083032490761</c:v>
                </c:pt>
                <c:pt idx="19">
                  <c:v>-0.57740887766148308</c:v>
                </c:pt>
                <c:pt idx="20">
                  <c:v>-0.3529731197393442</c:v>
                </c:pt>
                <c:pt idx="21">
                  <c:v>-0.16336903249228499</c:v>
                </c:pt>
                <c:pt idx="22">
                  <c:v>-0.22696323195642323</c:v>
                </c:pt>
                <c:pt idx="23">
                  <c:v>-1.1118141552924241</c:v>
                </c:pt>
                <c:pt idx="24">
                  <c:v>-0.10818608005770734</c:v>
                </c:pt>
                <c:pt idx="25">
                  <c:v>-0.18132366273797992</c:v>
                </c:pt>
                <c:pt idx="26">
                  <c:v>-0.42661341563038774</c:v>
                </c:pt>
                <c:pt idx="27">
                  <c:v>-0.74261909074443155</c:v>
                </c:pt>
                <c:pt idx="28">
                  <c:v>-3.1179394487121508</c:v>
                </c:pt>
                <c:pt idx="29">
                  <c:v>-0.25389916575988614</c:v>
                </c:pt>
                <c:pt idx="30">
                  <c:v>1.7102524658401981</c:v>
                </c:pt>
                <c:pt idx="31">
                  <c:v>0.67904028972384489</c:v>
                </c:pt>
                <c:pt idx="32">
                  <c:v>0.20876826722337669</c:v>
                </c:pt>
                <c:pt idx="33">
                  <c:v>-16.817033561891005</c:v>
                </c:pt>
                <c:pt idx="34">
                  <c:v>-2.3306429672621771</c:v>
                </c:pt>
                <c:pt idx="35">
                  <c:v>-4.6363636363636429</c:v>
                </c:pt>
                <c:pt idx="36">
                  <c:v>-9.0818272636419249E-3</c:v>
                </c:pt>
                <c:pt idx="37">
                  <c:v>-2.7117418421768277E-2</c:v>
                </c:pt>
                <c:pt idx="38">
                  <c:v>-0.44267774866744097</c:v>
                </c:pt>
                <c:pt idx="51">
                  <c:v>0.14435221941538015</c:v>
                </c:pt>
                <c:pt idx="52">
                  <c:v>-3.1032298923369241</c:v>
                </c:pt>
                <c:pt idx="53">
                  <c:v>-5.9891107078040005</c:v>
                </c:pt>
                <c:pt idx="57">
                  <c:v>24.05200433369447</c:v>
                </c:pt>
                <c:pt idx="58">
                  <c:v>26.900796524257782</c:v>
                </c:pt>
                <c:pt idx="59">
                  <c:v>16.689280868385353</c:v>
                </c:pt>
                <c:pt idx="66">
                  <c:v>-45.970878176720632</c:v>
                </c:pt>
                <c:pt idx="67">
                  <c:v>-45.348521833468943</c:v>
                </c:pt>
                <c:pt idx="68">
                  <c:v>-42.722323049001822</c:v>
                </c:pt>
              </c:numCache>
            </c:numRef>
          </c:val>
          <c:smooth val="0"/>
        </c:ser>
        <c:ser>
          <c:idx val="1"/>
          <c:order val="1"/>
          <c:tx>
            <c:v>Median (-0.33%)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'Class 2'!$B$4:$B$72</c:f>
              <c:strCache>
                <c:ptCount val="6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  <c:pt idx="66">
                  <c:v>39-Other</c:v>
                </c:pt>
                <c:pt idx="67">
                  <c:v>39-Other</c:v>
                </c:pt>
                <c:pt idx="68">
                  <c:v>39-Other</c:v>
                </c:pt>
              </c:strCache>
            </c:strRef>
          </c:cat>
          <c:val>
            <c:numRef>
              <c:f>'Class 2'!$AC$4:$AC$72</c:f>
              <c:numCache>
                <c:formatCode>0.00</c:formatCode>
                <c:ptCount val="69"/>
                <c:pt idx="0">
                  <c:v>-0.33492929413857342</c:v>
                </c:pt>
                <c:pt idx="1">
                  <c:v>-0.33492929413857342</c:v>
                </c:pt>
                <c:pt idx="2">
                  <c:v>-0.33492929413857342</c:v>
                </c:pt>
                <c:pt idx="3">
                  <c:v>-0.33492929413857342</c:v>
                </c:pt>
                <c:pt idx="4">
                  <c:v>-0.33492929413857342</c:v>
                </c:pt>
                <c:pt idx="5">
                  <c:v>-0.33492929413857342</c:v>
                </c:pt>
                <c:pt idx="6">
                  <c:v>-0.33492929413857342</c:v>
                </c:pt>
                <c:pt idx="7">
                  <c:v>-0.33492929413857342</c:v>
                </c:pt>
                <c:pt idx="8">
                  <c:v>-0.33492929413857342</c:v>
                </c:pt>
                <c:pt idx="9">
                  <c:v>-0.33492929413857342</c:v>
                </c:pt>
                <c:pt idx="10">
                  <c:v>-0.33492929413857342</c:v>
                </c:pt>
                <c:pt idx="11">
                  <c:v>-0.33492929413857342</c:v>
                </c:pt>
                <c:pt idx="12">
                  <c:v>-0.33492929413857342</c:v>
                </c:pt>
                <c:pt idx="13">
                  <c:v>-0.33492929413857342</c:v>
                </c:pt>
                <c:pt idx="14">
                  <c:v>-0.33492929413857342</c:v>
                </c:pt>
                <c:pt idx="15">
                  <c:v>-0.33492929413857342</c:v>
                </c:pt>
                <c:pt idx="16">
                  <c:v>-0.33492929413857342</c:v>
                </c:pt>
                <c:pt idx="17">
                  <c:v>-0.33492929413857342</c:v>
                </c:pt>
                <c:pt idx="18">
                  <c:v>-0.33492929413857342</c:v>
                </c:pt>
                <c:pt idx="19">
                  <c:v>-0.33492929413857342</c:v>
                </c:pt>
                <c:pt idx="20">
                  <c:v>-0.33492929413857342</c:v>
                </c:pt>
                <c:pt idx="21">
                  <c:v>-0.33492929413857342</c:v>
                </c:pt>
                <c:pt idx="22">
                  <c:v>-0.33492929413857342</c:v>
                </c:pt>
                <c:pt idx="23">
                  <c:v>-0.33492929413857342</c:v>
                </c:pt>
                <c:pt idx="24">
                  <c:v>-0.33492929413857342</c:v>
                </c:pt>
                <c:pt idx="25">
                  <c:v>-0.33492929413857342</c:v>
                </c:pt>
                <c:pt idx="26">
                  <c:v>-0.33492929413857342</c:v>
                </c:pt>
                <c:pt idx="27">
                  <c:v>-0.33492929413857342</c:v>
                </c:pt>
                <c:pt idx="28">
                  <c:v>-0.33492929413857342</c:v>
                </c:pt>
                <c:pt idx="29">
                  <c:v>-0.33492929413857342</c:v>
                </c:pt>
                <c:pt idx="30">
                  <c:v>-0.33492929413857342</c:v>
                </c:pt>
                <c:pt idx="31">
                  <c:v>-0.33492929413857342</c:v>
                </c:pt>
                <c:pt idx="32">
                  <c:v>-0.33492929413857342</c:v>
                </c:pt>
                <c:pt idx="33">
                  <c:v>-0.33492929413857342</c:v>
                </c:pt>
                <c:pt idx="34">
                  <c:v>-0.33492929413857342</c:v>
                </c:pt>
                <c:pt idx="35">
                  <c:v>-0.33492929413857342</c:v>
                </c:pt>
                <c:pt idx="36">
                  <c:v>-0.33492929413857342</c:v>
                </c:pt>
                <c:pt idx="37">
                  <c:v>-0.33492929413857342</c:v>
                </c:pt>
                <c:pt idx="38">
                  <c:v>-0.33492929413857342</c:v>
                </c:pt>
                <c:pt idx="39">
                  <c:v>-0.33492929413857342</c:v>
                </c:pt>
                <c:pt idx="40">
                  <c:v>-0.33492929413857342</c:v>
                </c:pt>
                <c:pt idx="41">
                  <c:v>-0.33492929413857342</c:v>
                </c:pt>
                <c:pt idx="42">
                  <c:v>-0.33492929413857342</c:v>
                </c:pt>
                <c:pt idx="43">
                  <c:v>-0.33492929413857342</c:v>
                </c:pt>
                <c:pt idx="44">
                  <c:v>-0.33492929413857342</c:v>
                </c:pt>
                <c:pt idx="45">
                  <c:v>-0.33492929413857342</c:v>
                </c:pt>
                <c:pt idx="46">
                  <c:v>-0.33492929413857342</c:v>
                </c:pt>
                <c:pt idx="47">
                  <c:v>-0.33492929413857342</c:v>
                </c:pt>
                <c:pt idx="48">
                  <c:v>-0.33492929413857342</c:v>
                </c:pt>
                <c:pt idx="49">
                  <c:v>-0.33492929413857342</c:v>
                </c:pt>
                <c:pt idx="50">
                  <c:v>-0.33492929413857342</c:v>
                </c:pt>
                <c:pt idx="51">
                  <c:v>-0.33492929413857342</c:v>
                </c:pt>
                <c:pt idx="52">
                  <c:v>-0.33492929413857342</c:v>
                </c:pt>
                <c:pt idx="53">
                  <c:v>-0.33492929413857342</c:v>
                </c:pt>
                <c:pt idx="54">
                  <c:v>-0.33492929413857342</c:v>
                </c:pt>
                <c:pt idx="55">
                  <c:v>-0.33492929413857342</c:v>
                </c:pt>
                <c:pt idx="56">
                  <c:v>-0.33492929413857342</c:v>
                </c:pt>
                <c:pt idx="57">
                  <c:v>-0.33492929413857342</c:v>
                </c:pt>
                <c:pt idx="58">
                  <c:v>-0.33492929413857342</c:v>
                </c:pt>
                <c:pt idx="59">
                  <c:v>-0.33492929413857342</c:v>
                </c:pt>
                <c:pt idx="60">
                  <c:v>-0.33492929413857342</c:v>
                </c:pt>
                <c:pt idx="61">
                  <c:v>-0.33492929413857342</c:v>
                </c:pt>
                <c:pt idx="62">
                  <c:v>-0.33492929413857342</c:v>
                </c:pt>
                <c:pt idx="63">
                  <c:v>-0.33492929413857342</c:v>
                </c:pt>
                <c:pt idx="64">
                  <c:v>-0.33492929413857342</c:v>
                </c:pt>
                <c:pt idx="65">
                  <c:v>-0.33492929413857342</c:v>
                </c:pt>
                <c:pt idx="66">
                  <c:v>-0.33492929413857342</c:v>
                </c:pt>
                <c:pt idx="67">
                  <c:v>-0.33492929413857342</c:v>
                </c:pt>
                <c:pt idx="68">
                  <c:v>-0.33492929413857342</c:v>
                </c:pt>
              </c:numCache>
            </c:numRef>
          </c:val>
          <c:smooth val="0"/>
        </c:ser>
        <c:ser>
          <c:idx val="2"/>
          <c:order val="2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'Class 2'!$B$4:$B$72</c:f>
              <c:strCache>
                <c:ptCount val="6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  <c:pt idx="66">
                  <c:v>39-Other</c:v>
                </c:pt>
                <c:pt idx="67">
                  <c:v>39-Other</c:v>
                </c:pt>
                <c:pt idx="68">
                  <c:v>39-Other</c:v>
                </c:pt>
              </c:strCache>
            </c:strRef>
          </c:cat>
          <c:val>
            <c:numRef>
              <c:f>'Class 2'!$AD$4:$AD$72</c:f>
              <c:numCache>
                <c:formatCode>0.00</c:formatCode>
                <c:ptCount val="69"/>
                <c:pt idx="0">
                  <c:v>-5.3349292941385738</c:v>
                </c:pt>
                <c:pt idx="1">
                  <c:v>-5.3349292941385738</c:v>
                </c:pt>
                <c:pt idx="2">
                  <c:v>-5.3349292941385738</c:v>
                </c:pt>
                <c:pt idx="3">
                  <c:v>-5.3349292941385738</c:v>
                </c:pt>
                <c:pt idx="4">
                  <c:v>-5.3349292941385738</c:v>
                </c:pt>
                <c:pt idx="5">
                  <c:v>-5.3349292941385738</c:v>
                </c:pt>
                <c:pt idx="6">
                  <c:v>-5.3349292941385738</c:v>
                </c:pt>
                <c:pt idx="7">
                  <c:v>-5.3349292941385738</c:v>
                </c:pt>
                <c:pt idx="8">
                  <c:v>-5.3349292941385738</c:v>
                </c:pt>
                <c:pt idx="9">
                  <c:v>-5.3349292941385738</c:v>
                </c:pt>
                <c:pt idx="10">
                  <c:v>-5.3349292941385738</c:v>
                </c:pt>
                <c:pt idx="11">
                  <c:v>-5.3349292941385738</c:v>
                </c:pt>
                <c:pt idx="12">
                  <c:v>-5.3349292941385738</c:v>
                </c:pt>
                <c:pt idx="13">
                  <c:v>-5.3349292941385738</c:v>
                </c:pt>
                <c:pt idx="14">
                  <c:v>-5.3349292941385738</c:v>
                </c:pt>
                <c:pt idx="15">
                  <c:v>-5.3349292941385738</c:v>
                </c:pt>
                <c:pt idx="16">
                  <c:v>-5.3349292941385738</c:v>
                </c:pt>
                <c:pt idx="17">
                  <c:v>-5.3349292941385738</c:v>
                </c:pt>
                <c:pt idx="18">
                  <c:v>-5.3349292941385738</c:v>
                </c:pt>
                <c:pt idx="19">
                  <c:v>-5.3349292941385738</c:v>
                </c:pt>
                <c:pt idx="20">
                  <c:v>-5.3349292941385738</c:v>
                </c:pt>
                <c:pt idx="21">
                  <c:v>-5.3349292941385738</c:v>
                </c:pt>
                <c:pt idx="22">
                  <c:v>-5.3349292941385738</c:v>
                </c:pt>
                <c:pt idx="23">
                  <c:v>-5.3349292941385738</c:v>
                </c:pt>
                <c:pt idx="24">
                  <c:v>-5.3349292941385738</c:v>
                </c:pt>
                <c:pt idx="25">
                  <c:v>-5.3349292941385738</c:v>
                </c:pt>
                <c:pt idx="26">
                  <c:v>-5.3349292941385738</c:v>
                </c:pt>
                <c:pt idx="27">
                  <c:v>-5.3349292941385738</c:v>
                </c:pt>
                <c:pt idx="28">
                  <c:v>-5.3349292941385738</c:v>
                </c:pt>
                <c:pt idx="29">
                  <c:v>-5.3349292941385738</c:v>
                </c:pt>
                <c:pt idx="30">
                  <c:v>-5.3349292941385738</c:v>
                </c:pt>
                <c:pt idx="31">
                  <c:v>-5.3349292941385738</c:v>
                </c:pt>
                <c:pt idx="32">
                  <c:v>-5.3349292941385738</c:v>
                </c:pt>
                <c:pt idx="33">
                  <c:v>-5.3349292941385738</c:v>
                </c:pt>
                <c:pt idx="34">
                  <c:v>-5.3349292941385738</c:v>
                </c:pt>
                <c:pt idx="35">
                  <c:v>-5.3349292941385738</c:v>
                </c:pt>
                <c:pt idx="36">
                  <c:v>-5.3349292941385738</c:v>
                </c:pt>
                <c:pt idx="37">
                  <c:v>-5.3349292941385738</c:v>
                </c:pt>
                <c:pt idx="38">
                  <c:v>-5.3349292941385738</c:v>
                </c:pt>
                <c:pt idx="39">
                  <c:v>-5.3349292941385738</c:v>
                </c:pt>
                <c:pt idx="40">
                  <c:v>-5.3349292941385738</c:v>
                </c:pt>
                <c:pt idx="41">
                  <c:v>-5.3349292941385738</c:v>
                </c:pt>
                <c:pt idx="42">
                  <c:v>-5.3349292941385738</c:v>
                </c:pt>
                <c:pt idx="43">
                  <c:v>-5.3349292941385738</c:v>
                </c:pt>
                <c:pt idx="44">
                  <c:v>-5.3349292941385738</c:v>
                </c:pt>
                <c:pt idx="45">
                  <c:v>-5.3349292941385738</c:v>
                </c:pt>
                <c:pt idx="46">
                  <c:v>-5.3349292941385738</c:v>
                </c:pt>
                <c:pt idx="47">
                  <c:v>-5.3349292941385738</c:v>
                </c:pt>
                <c:pt idx="48">
                  <c:v>-5.3349292941385738</c:v>
                </c:pt>
                <c:pt idx="49">
                  <c:v>-5.3349292941385738</c:v>
                </c:pt>
                <c:pt idx="50">
                  <c:v>-5.3349292941385738</c:v>
                </c:pt>
                <c:pt idx="51">
                  <c:v>-5.3349292941385738</c:v>
                </c:pt>
                <c:pt idx="52">
                  <c:v>-5.3349292941385738</c:v>
                </c:pt>
                <c:pt idx="53">
                  <c:v>-5.3349292941385738</c:v>
                </c:pt>
                <c:pt idx="54">
                  <c:v>-5.3349292941385738</c:v>
                </c:pt>
                <c:pt idx="55">
                  <c:v>-5.3349292941385738</c:v>
                </c:pt>
                <c:pt idx="56">
                  <c:v>-5.3349292941385738</c:v>
                </c:pt>
                <c:pt idx="57">
                  <c:v>-5.3349292941385738</c:v>
                </c:pt>
                <c:pt idx="58">
                  <c:v>-5.3349292941385738</c:v>
                </c:pt>
                <c:pt idx="59">
                  <c:v>-5.3349292941385738</c:v>
                </c:pt>
                <c:pt idx="60">
                  <c:v>-5.3349292941385738</c:v>
                </c:pt>
                <c:pt idx="61">
                  <c:v>-5.3349292941385738</c:v>
                </c:pt>
                <c:pt idx="62">
                  <c:v>-5.3349292941385738</c:v>
                </c:pt>
                <c:pt idx="63">
                  <c:v>-5.3349292941385738</c:v>
                </c:pt>
                <c:pt idx="64">
                  <c:v>-5.3349292941385738</c:v>
                </c:pt>
                <c:pt idx="65">
                  <c:v>-5.3349292941385738</c:v>
                </c:pt>
                <c:pt idx="66">
                  <c:v>-5.3349292941385738</c:v>
                </c:pt>
                <c:pt idx="67">
                  <c:v>-5.3349292941385738</c:v>
                </c:pt>
                <c:pt idx="68">
                  <c:v>-5.3349292941385738</c:v>
                </c:pt>
              </c:numCache>
            </c:numRef>
          </c:val>
          <c:smooth val="0"/>
        </c:ser>
        <c:ser>
          <c:idx val="3"/>
          <c:order val="3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'Class 2'!$B$4:$B$72</c:f>
              <c:strCache>
                <c:ptCount val="6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  <c:pt idx="66">
                  <c:v>39-Other</c:v>
                </c:pt>
                <c:pt idx="67">
                  <c:v>39-Other</c:v>
                </c:pt>
                <c:pt idx="68">
                  <c:v>39-Other</c:v>
                </c:pt>
              </c:strCache>
            </c:strRef>
          </c:cat>
          <c:val>
            <c:numRef>
              <c:f>'Class 2'!$AE$4:$AE$72</c:f>
              <c:numCache>
                <c:formatCode>0.00</c:formatCode>
                <c:ptCount val="69"/>
                <c:pt idx="0">
                  <c:v>4.6650707058614262</c:v>
                </c:pt>
                <c:pt idx="1">
                  <c:v>4.6650707058614262</c:v>
                </c:pt>
                <c:pt idx="2">
                  <c:v>4.6650707058614262</c:v>
                </c:pt>
                <c:pt idx="3">
                  <c:v>4.6650707058614262</c:v>
                </c:pt>
                <c:pt idx="4">
                  <c:v>4.6650707058614262</c:v>
                </c:pt>
                <c:pt idx="5">
                  <c:v>4.6650707058614262</c:v>
                </c:pt>
                <c:pt idx="6">
                  <c:v>4.6650707058614262</c:v>
                </c:pt>
                <c:pt idx="7">
                  <c:v>4.6650707058614262</c:v>
                </c:pt>
                <c:pt idx="8">
                  <c:v>4.6650707058614262</c:v>
                </c:pt>
                <c:pt idx="9">
                  <c:v>4.6650707058614262</c:v>
                </c:pt>
                <c:pt idx="10">
                  <c:v>4.6650707058614262</c:v>
                </c:pt>
                <c:pt idx="11">
                  <c:v>4.6650707058614262</c:v>
                </c:pt>
                <c:pt idx="12">
                  <c:v>4.6650707058614262</c:v>
                </c:pt>
                <c:pt idx="13">
                  <c:v>4.6650707058614262</c:v>
                </c:pt>
                <c:pt idx="14">
                  <c:v>4.6650707058614262</c:v>
                </c:pt>
                <c:pt idx="15">
                  <c:v>4.6650707058614262</c:v>
                </c:pt>
                <c:pt idx="16">
                  <c:v>4.6650707058614262</c:v>
                </c:pt>
                <c:pt idx="17">
                  <c:v>4.6650707058614262</c:v>
                </c:pt>
                <c:pt idx="18">
                  <c:v>4.6650707058614262</c:v>
                </c:pt>
                <c:pt idx="19">
                  <c:v>4.6650707058614262</c:v>
                </c:pt>
                <c:pt idx="20">
                  <c:v>4.6650707058614262</c:v>
                </c:pt>
                <c:pt idx="21">
                  <c:v>4.6650707058614262</c:v>
                </c:pt>
                <c:pt idx="22">
                  <c:v>4.6650707058614262</c:v>
                </c:pt>
                <c:pt idx="23">
                  <c:v>4.6650707058614262</c:v>
                </c:pt>
                <c:pt idx="24">
                  <c:v>4.6650707058614262</c:v>
                </c:pt>
                <c:pt idx="25">
                  <c:v>4.6650707058614262</c:v>
                </c:pt>
                <c:pt idx="26">
                  <c:v>4.6650707058614262</c:v>
                </c:pt>
                <c:pt idx="27">
                  <c:v>4.6650707058614262</c:v>
                </c:pt>
                <c:pt idx="28">
                  <c:v>4.6650707058614262</c:v>
                </c:pt>
                <c:pt idx="29">
                  <c:v>4.6650707058614262</c:v>
                </c:pt>
                <c:pt idx="30">
                  <c:v>4.6650707058614262</c:v>
                </c:pt>
                <c:pt idx="31">
                  <c:v>4.6650707058614262</c:v>
                </c:pt>
                <c:pt idx="32">
                  <c:v>4.6650707058614262</c:v>
                </c:pt>
                <c:pt idx="33">
                  <c:v>4.6650707058614262</c:v>
                </c:pt>
                <c:pt idx="34">
                  <c:v>4.6650707058614262</c:v>
                </c:pt>
                <c:pt idx="35">
                  <c:v>4.6650707058614262</c:v>
                </c:pt>
                <c:pt idx="36">
                  <c:v>4.6650707058614262</c:v>
                </c:pt>
                <c:pt idx="37">
                  <c:v>4.6650707058614262</c:v>
                </c:pt>
                <c:pt idx="38">
                  <c:v>4.6650707058614262</c:v>
                </c:pt>
                <c:pt idx="39">
                  <c:v>4.6650707058614262</c:v>
                </c:pt>
                <c:pt idx="40">
                  <c:v>4.6650707058614262</c:v>
                </c:pt>
                <c:pt idx="41">
                  <c:v>4.6650707058614262</c:v>
                </c:pt>
                <c:pt idx="42">
                  <c:v>4.6650707058614262</c:v>
                </c:pt>
                <c:pt idx="43">
                  <c:v>4.6650707058614262</c:v>
                </c:pt>
                <c:pt idx="44">
                  <c:v>4.6650707058614262</c:v>
                </c:pt>
                <c:pt idx="45">
                  <c:v>4.6650707058614262</c:v>
                </c:pt>
                <c:pt idx="46">
                  <c:v>4.6650707058614262</c:v>
                </c:pt>
                <c:pt idx="47">
                  <c:v>4.6650707058614262</c:v>
                </c:pt>
                <c:pt idx="48">
                  <c:v>4.6650707058614262</c:v>
                </c:pt>
                <c:pt idx="49">
                  <c:v>4.6650707058614262</c:v>
                </c:pt>
                <c:pt idx="50">
                  <c:v>4.6650707058614262</c:v>
                </c:pt>
                <c:pt idx="51">
                  <c:v>4.6650707058614262</c:v>
                </c:pt>
                <c:pt idx="52">
                  <c:v>4.6650707058614262</c:v>
                </c:pt>
                <c:pt idx="53">
                  <c:v>4.6650707058614262</c:v>
                </c:pt>
                <c:pt idx="54">
                  <c:v>4.6650707058614262</c:v>
                </c:pt>
                <c:pt idx="55">
                  <c:v>4.6650707058614262</c:v>
                </c:pt>
                <c:pt idx="56">
                  <c:v>4.6650707058614262</c:v>
                </c:pt>
                <c:pt idx="57">
                  <c:v>4.6650707058614262</c:v>
                </c:pt>
                <c:pt idx="58">
                  <c:v>4.6650707058614262</c:v>
                </c:pt>
                <c:pt idx="59">
                  <c:v>4.6650707058614262</c:v>
                </c:pt>
                <c:pt idx="60">
                  <c:v>4.6650707058614262</c:v>
                </c:pt>
                <c:pt idx="61">
                  <c:v>4.6650707058614262</c:v>
                </c:pt>
                <c:pt idx="62">
                  <c:v>4.6650707058614262</c:v>
                </c:pt>
                <c:pt idx="63">
                  <c:v>4.6650707058614262</c:v>
                </c:pt>
                <c:pt idx="64">
                  <c:v>4.6650707058614262</c:v>
                </c:pt>
                <c:pt idx="65">
                  <c:v>4.6650707058614262</c:v>
                </c:pt>
                <c:pt idx="66">
                  <c:v>4.6650707058614262</c:v>
                </c:pt>
                <c:pt idx="67">
                  <c:v>4.6650707058614262</c:v>
                </c:pt>
                <c:pt idx="68">
                  <c:v>4.6650707058614262</c:v>
                </c:pt>
              </c:numCache>
            </c:numRef>
          </c:val>
          <c:smooth val="0"/>
        </c:ser>
        <c:ser>
          <c:idx val="4"/>
          <c:order val="4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'Class 2'!$B$4:$B$72</c:f>
              <c:strCache>
                <c:ptCount val="6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  <c:pt idx="66">
                  <c:v>39-Other</c:v>
                </c:pt>
                <c:pt idx="67">
                  <c:v>39-Other</c:v>
                </c:pt>
                <c:pt idx="68">
                  <c:v>39-Other</c:v>
                </c:pt>
              </c:strCache>
            </c:strRef>
          </c:cat>
          <c:val>
            <c:numRef>
              <c:f>'Class 2'!$AF$4:$AF$72</c:f>
              <c:numCache>
                <c:formatCode>0.00</c:formatCode>
                <c:ptCount val="69"/>
                <c:pt idx="0">
                  <c:v>-5.065342632152646</c:v>
                </c:pt>
                <c:pt idx="1">
                  <c:v>-5.065342632152646</c:v>
                </c:pt>
                <c:pt idx="2">
                  <c:v>-5.065342632152646</c:v>
                </c:pt>
                <c:pt idx="3">
                  <c:v>-5.065342632152646</c:v>
                </c:pt>
                <c:pt idx="4">
                  <c:v>-5.065342632152646</c:v>
                </c:pt>
                <c:pt idx="5">
                  <c:v>-5.065342632152646</c:v>
                </c:pt>
                <c:pt idx="6">
                  <c:v>-5.065342632152646</c:v>
                </c:pt>
                <c:pt idx="7">
                  <c:v>-5.065342632152646</c:v>
                </c:pt>
                <c:pt idx="8">
                  <c:v>-5.065342632152646</c:v>
                </c:pt>
                <c:pt idx="9">
                  <c:v>-5.065342632152646</c:v>
                </c:pt>
                <c:pt idx="10">
                  <c:v>-5.065342632152646</c:v>
                </c:pt>
                <c:pt idx="11">
                  <c:v>-5.065342632152646</c:v>
                </c:pt>
                <c:pt idx="12">
                  <c:v>-5.065342632152646</c:v>
                </c:pt>
                <c:pt idx="13">
                  <c:v>-5.065342632152646</c:v>
                </c:pt>
                <c:pt idx="14">
                  <c:v>-5.065342632152646</c:v>
                </c:pt>
                <c:pt idx="15">
                  <c:v>-5.065342632152646</c:v>
                </c:pt>
                <c:pt idx="16">
                  <c:v>-5.065342632152646</c:v>
                </c:pt>
                <c:pt idx="17">
                  <c:v>-5.065342632152646</c:v>
                </c:pt>
                <c:pt idx="18">
                  <c:v>-5.065342632152646</c:v>
                </c:pt>
                <c:pt idx="19">
                  <c:v>-5.065342632152646</c:v>
                </c:pt>
                <c:pt idx="20">
                  <c:v>-5.065342632152646</c:v>
                </c:pt>
                <c:pt idx="21">
                  <c:v>-5.065342632152646</c:v>
                </c:pt>
                <c:pt idx="22">
                  <c:v>-5.065342632152646</c:v>
                </c:pt>
                <c:pt idx="23">
                  <c:v>-5.065342632152646</c:v>
                </c:pt>
                <c:pt idx="24">
                  <c:v>-5.065342632152646</c:v>
                </c:pt>
                <c:pt idx="25">
                  <c:v>-5.065342632152646</c:v>
                </c:pt>
                <c:pt idx="26">
                  <c:v>-5.065342632152646</c:v>
                </c:pt>
                <c:pt idx="27">
                  <c:v>-5.065342632152646</c:v>
                </c:pt>
                <c:pt idx="28">
                  <c:v>-5.065342632152646</c:v>
                </c:pt>
                <c:pt idx="29">
                  <c:v>-5.065342632152646</c:v>
                </c:pt>
                <c:pt idx="30">
                  <c:v>-5.065342632152646</c:v>
                </c:pt>
                <c:pt idx="31">
                  <c:v>-5.065342632152646</c:v>
                </c:pt>
                <c:pt idx="32">
                  <c:v>-5.065342632152646</c:v>
                </c:pt>
                <c:pt idx="33">
                  <c:v>-5.065342632152646</c:v>
                </c:pt>
                <c:pt idx="34">
                  <c:v>-5.065342632152646</c:v>
                </c:pt>
                <c:pt idx="35">
                  <c:v>-5.065342632152646</c:v>
                </c:pt>
                <c:pt idx="36">
                  <c:v>-5.065342632152646</c:v>
                </c:pt>
                <c:pt idx="37">
                  <c:v>-5.065342632152646</c:v>
                </c:pt>
                <c:pt idx="38">
                  <c:v>-5.065342632152646</c:v>
                </c:pt>
                <c:pt idx="39">
                  <c:v>-5.065342632152646</c:v>
                </c:pt>
                <c:pt idx="40">
                  <c:v>-5.065342632152646</c:v>
                </c:pt>
                <c:pt idx="41">
                  <c:v>-5.065342632152646</c:v>
                </c:pt>
                <c:pt idx="42">
                  <c:v>-5.065342632152646</c:v>
                </c:pt>
                <c:pt idx="43">
                  <c:v>-5.065342632152646</c:v>
                </c:pt>
                <c:pt idx="44">
                  <c:v>-5.065342632152646</c:v>
                </c:pt>
                <c:pt idx="45">
                  <c:v>-5.065342632152646</c:v>
                </c:pt>
                <c:pt idx="46">
                  <c:v>-5.065342632152646</c:v>
                </c:pt>
                <c:pt idx="47">
                  <c:v>-5.065342632152646</c:v>
                </c:pt>
                <c:pt idx="48">
                  <c:v>-5.065342632152646</c:v>
                </c:pt>
                <c:pt idx="49">
                  <c:v>-5.065342632152646</c:v>
                </c:pt>
                <c:pt idx="50">
                  <c:v>-5.065342632152646</c:v>
                </c:pt>
                <c:pt idx="51">
                  <c:v>-5.065342632152646</c:v>
                </c:pt>
                <c:pt idx="52">
                  <c:v>-5.065342632152646</c:v>
                </c:pt>
                <c:pt idx="53">
                  <c:v>-5.065342632152646</c:v>
                </c:pt>
                <c:pt idx="54">
                  <c:v>-5.065342632152646</c:v>
                </c:pt>
                <c:pt idx="55">
                  <c:v>-5.065342632152646</c:v>
                </c:pt>
                <c:pt idx="56">
                  <c:v>-5.065342632152646</c:v>
                </c:pt>
                <c:pt idx="57">
                  <c:v>-5.065342632152646</c:v>
                </c:pt>
                <c:pt idx="58">
                  <c:v>-5.065342632152646</c:v>
                </c:pt>
                <c:pt idx="59">
                  <c:v>-5.065342632152646</c:v>
                </c:pt>
                <c:pt idx="60">
                  <c:v>-5.065342632152646</c:v>
                </c:pt>
                <c:pt idx="61">
                  <c:v>-5.065342632152646</c:v>
                </c:pt>
                <c:pt idx="62">
                  <c:v>-5.065342632152646</c:v>
                </c:pt>
                <c:pt idx="63">
                  <c:v>-5.065342632152646</c:v>
                </c:pt>
                <c:pt idx="64">
                  <c:v>-5.065342632152646</c:v>
                </c:pt>
                <c:pt idx="65">
                  <c:v>-5.065342632152646</c:v>
                </c:pt>
                <c:pt idx="66">
                  <c:v>-5.065342632152646</c:v>
                </c:pt>
                <c:pt idx="67">
                  <c:v>-5.065342632152646</c:v>
                </c:pt>
                <c:pt idx="68">
                  <c:v>-5.065342632152646</c:v>
                </c:pt>
              </c:numCache>
            </c:numRef>
          </c:val>
          <c:smooth val="0"/>
        </c:ser>
        <c:ser>
          <c:idx val="5"/>
          <c:order val="5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'Class 2'!$B$4:$B$72</c:f>
              <c:strCache>
                <c:ptCount val="6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  <c:pt idx="66">
                  <c:v>39-Other</c:v>
                </c:pt>
                <c:pt idx="67">
                  <c:v>39-Other</c:v>
                </c:pt>
                <c:pt idx="68">
                  <c:v>39-Other</c:v>
                </c:pt>
              </c:strCache>
            </c:strRef>
          </c:cat>
          <c:val>
            <c:numRef>
              <c:f>'Class 2'!$AG$4:$AG$72</c:f>
              <c:numCache>
                <c:formatCode>0.00</c:formatCode>
                <c:ptCount val="69"/>
                <c:pt idx="0">
                  <c:v>4.3954840438754985</c:v>
                </c:pt>
                <c:pt idx="1">
                  <c:v>4.3954840438754985</c:v>
                </c:pt>
                <c:pt idx="2">
                  <c:v>4.3954840438754985</c:v>
                </c:pt>
                <c:pt idx="3">
                  <c:v>4.3954840438754985</c:v>
                </c:pt>
                <c:pt idx="4">
                  <c:v>4.3954840438754985</c:v>
                </c:pt>
                <c:pt idx="5">
                  <c:v>4.3954840438754985</c:v>
                </c:pt>
                <c:pt idx="6">
                  <c:v>4.3954840438754985</c:v>
                </c:pt>
                <c:pt idx="7">
                  <c:v>4.3954840438754985</c:v>
                </c:pt>
                <c:pt idx="8">
                  <c:v>4.3954840438754985</c:v>
                </c:pt>
                <c:pt idx="9">
                  <c:v>4.3954840438754985</c:v>
                </c:pt>
                <c:pt idx="10">
                  <c:v>4.3954840438754985</c:v>
                </c:pt>
                <c:pt idx="11">
                  <c:v>4.3954840438754985</c:v>
                </c:pt>
                <c:pt idx="12">
                  <c:v>4.3954840438754985</c:v>
                </c:pt>
                <c:pt idx="13">
                  <c:v>4.3954840438754985</c:v>
                </c:pt>
                <c:pt idx="14">
                  <c:v>4.3954840438754985</c:v>
                </c:pt>
                <c:pt idx="15">
                  <c:v>4.3954840438754985</c:v>
                </c:pt>
                <c:pt idx="16">
                  <c:v>4.3954840438754985</c:v>
                </c:pt>
                <c:pt idx="17">
                  <c:v>4.3954840438754985</c:v>
                </c:pt>
                <c:pt idx="18">
                  <c:v>4.3954840438754985</c:v>
                </c:pt>
                <c:pt idx="19">
                  <c:v>4.3954840438754985</c:v>
                </c:pt>
                <c:pt idx="20">
                  <c:v>4.3954840438754985</c:v>
                </c:pt>
                <c:pt idx="21">
                  <c:v>4.3954840438754985</c:v>
                </c:pt>
                <c:pt idx="22">
                  <c:v>4.3954840438754985</c:v>
                </c:pt>
                <c:pt idx="23">
                  <c:v>4.3954840438754985</c:v>
                </c:pt>
                <c:pt idx="24">
                  <c:v>4.3954840438754985</c:v>
                </c:pt>
                <c:pt idx="25">
                  <c:v>4.3954840438754985</c:v>
                </c:pt>
                <c:pt idx="26">
                  <c:v>4.3954840438754985</c:v>
                </c:pt>
                <c:pt idx="27">
                  <c:v>4.3954840438754985</c:v>
                </c:pt>
                <c:pt idx="28">
                  <c:v>4.3954840438754985</c:v>
                </c:pt>
                <c:pt idx="29">
                  <c:v>4.3954840438754985</c:v>
                </c:pt>
                <c:pt idx="30">
                  <c:v>4.3954840438754985</c:v>
                </c:pt>
                <c:pt idx="31">
                  <c:v>4.3954840438754985</c:v>
                </c:pt>
                <c:pt idx="32">
                  <c:v>4.3954840438754985</c:v>
                </c:pt>
                <c:pt idx="33">
                  <c:v>4.3954840438754985</c:v>
                </c:pt>
                <c:pt idx="34">
                  <c:v>4.3954840438754985</c:v>
                </c:pt>
                <c:pt idx="35">
                  <c:v>4.3954840438754985</c:v>
                </c:pt>
                <c:pt idx="36">
                  <c:v>4.3954840438754985</c:v>
                </c:pt>
                <c:pt idx="37">
                  <c:v>4.3954840438754985</c:v>
                </c:pt>
                <c:pt idx="38">
                  <c:v>4.3954840438754985</c:v>
                </c:pt>
                <c:pt idx="39">
                  <c:v>4.3954840438754985</c:v>
                </c:pt>
                <c:pt idx="40">
                  <c:v>4.3954840438754985</c:v>
                </c:pt>
                <c:pt idx="41">
                  <c:v>4.3954840438754985</c:v>
                </c:pt>
                <c:pt idx="42">
                  <c:v>4.3954840438754985</c:v>
                </c:pt>
                <c:pt idx="43">
                  <c:v>4.3954840438754985</c:v>
                </c:pt>
                <c:pt idx="44">
                  <c:v>4.3954840438754985</c:v>
                </c:pt>
                <c:pt idx="45">
                  <c:v>4.3954840438754985</c:v>
                </c:pt>
                <c:pt idx="46">
                  <c:v>4.3954840438754985</c:v>
                </c:pt>
                <c:pt idx="47">
                  <c:v>4.3954840438754985</c:v>
                </c:pt>
                <c:pt idx="48">
                  <c:v>4.3954840438754985</c:v>
                </c:pt>
                <c:pt idx="49">
                  <c:v>4.3954840438754985</c:v>
                </c:pt>
                <c:pt idx="50">
                  <c:v>4.3954840438754985</c:v>
                </c:pt>
                <c:pt idx="51">
                  <c:v>4.3954840438754985</c:v>
                </c:pt>
                <c:pt idx="52">
                  <c:v>4.3954840438754985</c:v>
                </c:pt>
                <c:pt idx="53">
                  <c:v>4.3954840438754985</c:v>
                </c:pt>
                <c:pt idx="54">
                  <c:v>4.3954840438754985</c:v>
                </c:pt>
                <c:pt idx="55">
                  <c:v>4.3954840438754985</c:v>
                </c:pt>
                <c:pt idx="56">
                  <c:v>4.3954840438754985</c:v>
                </c:pt>
                <c:pt idx="57">
                  <c:v>4.3954840438754985</c:v>
                </c:pt>
                <c:pt idx="58">
                  <c:v>4.3954840438754985</c:v>
                </c:pt>
                <c:pt idx="59">
                  <c:v>4.3954840438754985</c:v>
                </c:pt>
                <c:pt idx="60">
                  <c:v>4.3954840438754985</c:v>
                </c:pt>
                <c:pt idx="61">
                  <c:v>4.3954840438754985</c:v>
                </c:pt>
                <c:pt idx="62">
                  <c:v>4.3954840438754985</c:v>
                </c:pt>
                <c:pt idx="63">
                  <c:v>4.3954840438754985</c:v>
                </c:pt>
                <c:pt idx="64">
                  <c:v>4.3954840438754985</c:v>
                </c:pt>
                <c:pt idx="65">
                  <c:v>4.3954840438754985</c:v>
                </c:pt>
                <c:pt idx="66">
                  <c:v>4.3954840438754985</c:v>
                </c:pt>
                <c:pt idx="67">
                  <c:v>4.3954840438754985</c:v>
                </c:pt>
                <c:pt idx="68">
                  <c:v>4.3954840438754985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6266848"/>
        <c:axId val="246267240"/>
      </c:lineChart>
      <c:catAx>
        <c:axId val="246266848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Lab ID#</a:t>
                </a:r>
              </a:p>
            </c:rich>
          </c:tx>
          <c:layout>
            <c:manualLayout>
              <c:xMode val="edge"/>
              <c:yMode val="edge"/>
              <c:x val="0.4783574317445195"/>
              <c:y val="0.890701481359332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6267240"/>
        <c:crossesAt val="-20"/>
        <c:auto val="1"/>
        <c:lblAlgn val="ctr"/>
        <c:lblOffset val="100"/>
        <c:tickLblSkip val="3"/>
        <c:tickMarkSkip val="3"/>
        <c:noMultiLvlLbl val="0"/>
      </c:catAx>
      <c:valAx>
        <c:axId val="246267240"/>
        <c:scaling>
          <c:orientation val="minMax"/>
          <c:max val="20"/>
          <c:min val="-2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Sand Material Mass Percent Difference  </a:t>
                </a:r>
              </a:p>
            </c:rich>
          </c:tx>
          <c:layout>
            <c:manualLayout>
              <c:xMode val="edge"/>
              <c:yMode val="edge"/>
              <c:x val="1.3318575391599183E-2"/>
              <c:y val="0.2675366904398730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6266848"/>
        <c:crosses val="autoZero"/>
        <c:crossBetween val="between"/>
        <c:majorUnit val="5"/>
        <c:minorUnit val="5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094306049822064"/>
          <c:y val="0.95418848167539272"/>
          <c:w val="0.80249110320284711"/>
          <c:h val="3.79581151832460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USGS Sediment Laboratory Quality Assurance Project - Study 2, 2015
Sediment Mass Percent Difference Results
Class 2 Target Sediment Mass = 660 mg</a:t>
            </a:r>
          </a:p>
        </c:rich>
      </c:tx>
      <c:layout>
        <c:manualLayout>
          <c:xMode val="edge"/>
          <c:yMode val="edge"/>
          <c:x val="0.20421745546931191"/>
          <c:y val="1.95757925547264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142064372918979E-2"/>
          <c:y val="0.18270799347471453"/>
          <c:w val="0.87014428412874589"/>
          <c:h val="0.5807504078303426"/>
        </c:manualLayout>
      </c:layout>
      <c:lineChart>
        <c:grouping val="standard"/>
        <c:varyColors val="0"/>
        <c:ser>
          <c:idx val="0"/>
          <c:order val="0"/>
          <c:tx>
            <c:v>Results</c:v>
          </c:tx>
          <c:spPr>
            <a:ln w="28575">
              <a:noFill/>
            </a:ln>
          </c:spPr>
          <c:marker>
            <c:symbol val="diamond"/>
            <c:size val="5"/>
            <c:spPr>
              <a:noFill/>
              <a:ln w="12700">
                <a:solidFill>
                  <a:srgbClr val="0000FF"/>
                </a:solidFill>
                <a:prstDash val="solid"/>
              </a:ln>
            </c:spPr>
          </c:marke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marker>
              <c:symbol val="x"/>
              <c:size val="5"/>
            </c:marker>
            <c:bubble3D val="0"/>
          </c:dPt>
          <c:dPt>
            <c:idx val="4"/>
            <c:marker>
              <c:symbol val="x"/>
              <c:size val="5"/>
            </c:marker>
            <c:bubble3D val="0"/>
          </c:dPt>
          <c:dPt>
            <c:idx val="5"/>
            <c:marker>
              <c:symbol val="x"/>
              <c:size val="5"/>
            </c:marker>
            <c:bubble3D val="0"/>
          </c:dPt>
          <c:dPt>
            <c:idx val="6"/>
            <c:marker>
              <c:symbol val="x"/>
              <c:size val="5"/>
            </c:marker>
            <c:bubble3D val="0"/>
          </c:dPt>
          <c:dPt>
            <c:idx val="7"/>
            <c:marker>
              <c:symbol val="x"/>
              <c:size val="5"/>
            </c:marker>
            <c:bubble3D val="0"/>
          </c:dPt>
          <c:dPt>
            <c:idx val="8"/>
            <c:marker>
              <c:symbol val="x"/>
              <c:size val="5"/>
            </c:marker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marker>
              <c:symbol val="x"/>
              <c:size val="5"/>
            </c:marker>
            <c:bubble3D val="0"/>
          </c:dPt>
          <c:dPt>
            <c:idx val="13"/>
            <c:marker>
              <c:symbol val="x"/>
              <c:size val="5"/>
            </c:marker>
            <c:bubble3D val="0"/>
          </c:dPt>
          <c:dPt>
            <c:idx val="14"/>
            <c:marker>
              <c:symbol val="x"/>
              <c:size val="5"/>
            </c:marker>
            <c:bubble3D val="0"/>
          </c:dPt>
          <c:dPt>
            <c:idx val="15"/>
            <c:marker>
              <c:symbol val="x"/>
              <c:size val="5"/>
            </c:marker>
            <c:bubble3D val="0"/>
          </c:dPt>
          <c:dPt>
            <c:idx val="16"/>
            <c:marker>
              <c:symbol val="x"/>
              <c:size val="5"/>
            </c:marker>
            <c:bubble3D val="0"/>
          </c:dPt>
          <c:dPt>
            <c:idx val="17"/>
            <c:marker>
              <c:symbol val="x"/>
              <c:size val="5"/>
            </c:marker>
            <c:bubble3D val="0"/>
          </c:dPt>
          <c:dPt>
            <c:idx val="18"/>
            <c:bubble3D val="0"/>
          </c:dPt>
          <c:dPt>
            <c:idx val="19"/>
            <c:bubble3D val="0"/>
          </c:dPt>
          <c:dPt>
            <c:idx val="20"/>
            <c:bubble3D val="0"/>
          </c:dPt>
          <c:dPt>
            <c:idx val="21"/>
            <c:marker>
              <c:symbol val="x"/>
              <c:size val="5"/>
            </c:marker>
            <c:bubble3D val="0"/>
          </c:dPt>
          <c:dPt>
            <c:idx val="22"/>
            <c:marker>
              <c:symbol val="x"/>
              <c:size val="5"/>
            </c:marker>
            <c:bubble3D val="0"/>
          </c:dPt>
          <c:dPt>
            <c:idx val="23"/>
            <c:marker>
              <c:symbol val="x"/>
              <c:size val="5"/>
            </c:marker>
            <c:bubble3D val="0"/>
          </c:dPt>
          <c:dPt>
            <c:idx val="24"/>
            <c:marker>
              <c:symbol val="x"/>
              <c:size val="5"/>
            </c:marker>
            <c:bubble3D val="0"/>
          </c:dPt>
          <c:dPt>
            <c:idx val="25"/>
            <c:marker>
              <c:symbol val="x"/>
              <c:size val="5"/>
            </c:marker>
            <c:bubble3D val="0"/>
          </c:dPt>
          <c:dPt>
            <c:idx val="26"/>
            <c:marker>
              <c:symbol val="x"/>
              <c:size val="5"/>
            </c:marker>
            <c:bubble3D val="0"/>
          </c:dPt>
          <c:dPt>
            <c:idx val="27"/>
            <c:marker>
              <c:symbol val="x"/>
              <c:size val="5"/>
            </c:marker>
            <c:bubble3D val="0"/>
          </c:dPt>
          <c:dPt>
            <c:idx val="28"/>
            <c:marker>
              <c:symbol val="x"/>
              <c:size val="5"/>
            </c:marker>
            <c:bubble3D val="0"/>
          </c:dPt>
          <c:dPt>
            <c:idx val="29"/>
            <c:marker>
              <c:symbol val="x"/>
              <c:size val="5"/>
            </c:marker>
            <c:bubble3D val="0"/>
          </c:dPt>
          <c:dPt>
            <c:idx val="30"/>
            <c:marker>
              <c:symbol val="x"/>
              <c:size val="5"/>
            </c:marker>
            <c:bubble3D val="0"/>
          </c:dPt>
          <c:dPt>
            <c:idx val="31"/>
            <c:marker>
              <c:symbol val="x"/>
              <c:size val="5"/>
            </c:marker>
            <c:bubble3D val="0"/>
          </c:dPt>
          <c:dPt>
            <c:idx val="32"/>
            <c:marker>
              <c:symbol val="x"/>
              <c:size val="5"/>
            </c:marker>
            <c:bubble3D val="0"/>
          </c:dPt>
          <c:dPt>
            <c:idx val="33"/>
            <c:bubble3D val="0"/>
          </c:dPt>
          <c:dPt>
            <c:idx val="34"/>
            <c:bubble3D val="0"/>
          </c:dPt>
          <c:dPt>
            <c:idx val="35"/>
            <c:bubble3D val="0"/>
          </c:dPt>
          <c:dPt>
            <c:idx val="36"/>
            <c:marker>
              <c:symbol val="x"/>
              <c:size val="5"/>
            </c:marker>
            <c:bubble3D val="0"/>
          </c:dPt>
          <c:dPt>
            <c:idx val="37"/>
            <c:marker>
              <c:symbol val="x"/>
              <c:size val="5"/>
            </c:marker>
            <c:bubble3D val="0"/>
          </c:dPt>
          <c:dPt>
            <c:idx val="38"/>
            <c:marker>
              <c:symbol val="x"/>
              <c:size val="5"/>
            </c:marker>
            <c:bubble3D val="0"/>
          </c:dPt>
          <c:dPt>
            <c:idx val="39"/>
            <c:bubble3D val="0"/>
          </c:dPt>
          <c:dPt>
            <c:idx val="40"/>
            <c:bubble3D val="0"/>
          </c:dPt>
          <c:dPt>
            <c:idx val="41"/>
            <c:bubble3D val="0"/>
          </c:dPt>
          <c:dPt>
            <c:idx val="42"/>
            <c:bubble3D val="0"/>
          </c:dPt>
          <c:dPt>
            <c:idx val="43"/>
            <c:bubble3D val="0"/>
          </c:dPt>
          <c:dPt>
            <c:idx val="44"/>
            <c:bubble3D val="0"/>
          </c:dPt>
          <c:dPt>
            <c:idx val="45"/>
            <c:bubble3D val="0"/>
          </c:dPt>
          <c:dPt>
            <c:idx val="46"/>
            <c:bubble3D val="0"/>
          </c:dPt>
          <c:dPt>
            <c:idx val="47"/>
            <c:bubble3D val="0"/>
          </c:dPt>
          <c:dPt>
            <c:idx val="48"/>
            <c:bubble3D val="0"/>
          </c:dPt>
          <c:dPt>
            <c:idx val="49"/>
            <c:bubble3D val="0"/>
          </c:dPt>
          <c:dPt>
            <c:idx val="50"/>
            <c:bubble3D val="0"/>
          </c:dPt>
          <c:dPt>
            <c:idx val="51"/>
            <c:bubble3D val="0"/>
          </c:dPt>
          <c:dPt>
            <c:idx val="52"/>
            <c:bubble3D val="0"/>
          </c:dPt>
          <c:dPt>
            <c:idx val="53"/>
            <c:bubble3D val="0"/>
          </c:dPt>
          <c:dPt>
            <c:idx val="54"/>
            <c:bubble3D val="0"/>
          </c:dPt>
          <c:dPt>
            <c:idx val="55"/>
            <c:bubble3D val="0"/>
          </c:dPt>
          <c:dPt>
            <c:idx val="56"/>
            <c:bubble3D val="0"/>
          </c:dPt>
          <c:dPt>
            <c:idx val="57"/>
            <c:bubble3D val="0"/>
          </c:dPt>
          <c:dPt>
            <c:idx val="58"/>
            <c:bubble3D val="0"/>
          </c:dPt>
          <c:dPt>
            <c:idx val="59"/>
            <c:bubble3D val="0"/>
          </c:dPt>
          <c:dPt>
            <c:idx val="60"/>
            <c:bubble3D val="0"/>
          </c:dPt>
          <c:dPt>
            <c:idx val="61"/>
            <c:bubble3D val="0"/>
          </c:dPt>
          <c:dPt>
            <c:idx val="62"/>
            <c:bubble3D val="0"/>
          </c:dPt>
          <c:dPt>
            <c:idx val="63"/>
            <c:bubble3D val="0"/>
          </c:dPt>
          <c:dPt>
            <c:idx val="64"/>
            <c:bubble3D val="0"/>
          </c:dPt>
          <c:dPt>
            <c:idx val="65"/>
            <c:bubble3D val="0"/>
          </c:dPt>
          <c:dPt>
            <c:idx val="66"/>
            <c:bubble3D val="0"/>
          </c:dPt>
          <c:dPt>
            <c:idx val="67"/>
            <c:bubble3D val="0"/>
          </c:dPt>
          <c:dPt>
            <c:idx val="68"/>
            <c:bubble3D val="0"/>
          </c:dPt>
          <c:dPt>
            <c:idx val="69"/>
            <c:bubble3D val="0"/>
          </c:dPt>
          <c:dPt>
            <c:idx val="70"/>
            <c:bubble3D val="0"/>
          </c:dPt>
          <c:dPt>
            <c:idx val="71"/>
            <c:bubble3D val="0"/>
          </c:dPt>
          <c:dPt>
            <c:idx val="72"/>
            <c:bubble3D val="0"/>
          </c:dPt>
          <c:dPt>
            <c:idx val="73"/>
            <c:bubble3D val="0"/>
          </c:dPt>
          <c:dPt>
            <c:idx val="74"/>
            <c:bubble3D val="0"/>
          </c:dPt>
          <c:dPt>
            <c:idx val="75"/>
            <c:bubble3D val="0"/>
          </c:dPt>
          <c:dPt>
            <c:idx val="76"/>
            <c:bubble3D val="0"/>
          </c:dPt>
          <c:dPt>
            <c:idx val="77"/>
            <c:bubble3D val="0"/>
          </c:dPt>
          <c:cat>
            <c:strRef>
              <c:f>'Class 2'!$B$4:$B$72</c:f>
              <c:strCache>
                <c:ptCount val="6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  <c:pt idx="66">
                  <c:v>39-Other</c:v>
                </c:pt>
                <c:pt idx="67">
                  <c:v>39-Other</c:v>
                </c:pt>
                <c:pt idx="68">
                  <c:v>39-Other</c:v>
                </c:pt>
              </c:strCache>
            </c:strRef>
          </c:cat>
          <c:val>
            <c:numRef>
              <c:f>'Class 2'!$U$4:$U$72</c:f>
              <c:numCache>
                <c:formatCode>0.00</c:formatCode>
                <c:ptCount val="69"/>
                <c:pt idx="0">
                  <c:v>-2.5021178748638673</c:v>
                </c:pt>
                <c:pt idx="1">
                  <c:v>-2.7468785471055783</c:v>
                </c:pt>
                <c:pt idx="2">
                  <c:v>-2.3792226661823399</c:v>
                </c:pt>
                <c:pt idx="3">
                  <c:v>-1.5200786508356656</c:v>
                </c:pt>
                <c:pt idx="4">
                  <c:v>-1.2650183094755372</c:v>
                </c:pt>
                <c:pt idx="5">
                  <c:v>-1.6428160832602154</c:v>
                </c:pt>
                <c:pt idx="6">
                  <c:v>-2.1013933644987004</c:v>
                </c:pt>
                <c:pt idx="7">
                  <c:v>-1.7043562498108025</c:v>
                </c:pt>
                <c:pt idx="8">
                  <c:v>-1.8278658758019415</c:v>
                </c:pt>
                <c:pt idx="9">
                  <c:v>-6.285472129311513</c:v>
                </c:pt>
                <c:pt idx="10">
                  <c:v>-6.6660607988367326</c:v>
                </c:pt>
                <c:pt idx="11">
                  <c:v>-5.6566635375344543</c:v>
                </c:pt>
                <c:pt idx="12">
                  <c:v>-1.5706330952669254</c:v>
                </c:pt>
                <c:pt idx="13">
                  <c:v>-1.4457248283579853</c:v>
                </c:pt>
                <c:pt idx="14">
                  <c:v>-1.8859927950837081</c:v>
                </c:pt>
                <c:pt idx="15">
                  <c:v>-1.2941799742677751</c:v>
                </c:pt>
                <c:pt idx="16">
                  <c:v>-1.0894235133908283</c:v>
                </c:pt>
                <c:pt idx="17">
                  <c:v>-1.0541918114857043</c:v>
                </c:pt>
                <c:pt idx="18">
                  <c:v>-1.3598753573643441</c:v>
                </c:pt>
                <c:pt idx="19">
                  <c:v>-2.0648967551622333</c:v>
                </c:pt>
                <c:pt idx="20">
                  <c:v>-1.8922191946715041</c:v>
                </c:pt>
                <c:pt idx="21">
                  <c:v>-1.7098547607869303</c:v>
                </c:pt>
                <c:pt idx="22">
                  <c:v>-1.8859350147693645</c:v>
                </c:pt>
                <c:pt idx="23">
                  <c:v>-1.6782941630472517</c:v>
                </c:pt>
                <c:pt idx="24">
                  <c:v>-2.7426894392085051</c:v>
                </c:pt>
                <c:pt idx="25">
                  <c:v>-2.6539294203139807</c:v>
                </c:pt>
                <c:pt idx="26">
                  <c:v>-2.5158661637963702</c:v>
                </c:pt>
                <c:pt idx="27">
                  <c:v>-2.7202033344427963</c:v>
                </c:pt>
                <c:pt idx="28">
                  <c:v>-1.5620038407451575</c:v>
                </c:pt>
                <c:pt idx="29">
                  <c:v>-2.3471194443183401</c:v>
                </c:pt>
                <c:pt idx="30">
                  <c:v>-0.9698748694981203</c:v>
                </c:pt>
                <c:pt idx="31">
                  <c:v>-0.67467400841075387</c:v>
                </c:pt>
                <c:pt idx="32">
                  <c:v>0.93854072055706683</c:v>
                </c:pt>
                <c:pt idx="33">
                  <c:v>-5.4715840386940764</c:v>
                </c:pt>
                <c:pt idx="34">
                  <c:v>-2.4888727404850588</c:v>
                </c:pt>
                <c:pt idx="35">
                  <c:v>-2.3983758314016046</c:v>
                </c:pt>
                <c:pt idx="36">
                  <c:v>-2.3149479931565997</c:v>
                </c:pt>
                <c:pt idx="37">
                  <c:v>-2.1111211928742057</c:v>
                </c:pt>
                <c:pt idx="38">
                  <c:v>-2.4235272760279454</c:v>
                </c:pt>
                <c:pt idx="39">
                  <c:v>-0.66014595887713412</c:v>
                </c:pt>
                <c:pt idx="40">
                  <c:v>-1.0353596512472689</c:v>
                </c:pt>
                <c:pt idx="41">
                  <c:v>-1.0428491425630708</c:v>
                </c:pt>
                <c:pt idx="42">
                  <c:v>-13.882253333736507</c:v>
                </c:pt>
                <c:pt idx="43">
                  <c:v>-15.487207403375077</c:v>
                </c:pt>
                <c:pt idx="44">
                  <c:v>-10.396271807053918</c:v>
                </c:pt>
                <c:pt idx="45">
                  <c:v>15.921872165447192</c:v>
                </c:pt>
                <c:pt idx="46">
                  <c:v>15.584808594341046</c:v>
                </c:pt>
                <c:pt idx="47">
                  <c:v>14.889691984334608</c:v>
                </c:pt>
                <c:pt idx="48">
                  <c:v>-2.6068285601959706</c:v>
                </c:pt>
                <c:pt idx="49">
                  <c:v>-2.7180822083661202</c:v>
                </c:pt>
                <c:pt idx="50">
                  <c:v>-3.4795763993948592</c:v>
                </c:pt>
                <c:pt idx="51">
                  <c:v>-2.212683634604919</c:v>
                </c:pt>
                <c:pt idx="52">
                  <c:v>-2.9599044118759297</c:v>
                </c:pt>
                <c:pt idx="53">
                  <c:v>-2.9698172070693927</c:v>
                </c:pt>
                <c:pt idx="54">
                  <c:v>-0.28115363685834749</c:v>
                </c:pt>
                <c:pt idx="55">
                  <c:v>0.41916983187810031</c:v>
                </c:pt>
                <c:pt idx="56">
                  <c:v>0.18777636440727902</c:v>
                </c:pt>
                <c:pt idx="57">
                  <c:v>1.0639905691745075</c:v>
                </c:pt>
                <c:pt idx="58">
                  <c:v>12.124650177747514</c:v>
                </c:pt>
                <c:pt idx="59">
                  <c:v>-9.7344061951721343</c:v>
                </c:pt>
                <c:pt idx="60">
                  <c:v>-2.9369952512023216</c:v>
                </c:pt>
                <c:pt idx="61">
                  <c:v>-1.8454091665406125</c:v>
                </c:pt>
                <c:pt idx="62">
                  <c:v>-1.6849683879359949</c:v>
                </c:pt>
                <c:pt idx="66">
                  <c:v>-11.72030975860608</c:v>
                </c:pt>
                <c:pt idx="67">
                  <c:v>-11.52392185326317</c:v>
                </c:pt>
                <c:pt idx="68">
                  <c:v>-10.556523055955166</c:v>
                </c:pt>
              </c:numCache>
            </c:numRef>
          </c:val>
          <c:smooth val="0"/>
        </c:ser>
        <c:ser>
          <c:idx val="1"/>
          <c:order val="1"/>
          <c:tx>
            <c:v>Median (-1.98%)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dPt>
            <c:idx val="76"/>
            <c:bubble3D val="0"/>
          </c:dPt>
          <c:cat>
            <c:strRef>
              <c:f>'Class 2'!$B$4:$B$72</c:f>
              <c:strCache>
                <c:ptCount val="6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  <c:pt idx="66">
                  <c:v>39-Other</c:v>
                </c:pt>
                <c:pt idx="67">
                  <c:v>39-Other</c:v>
                </c:pt>
                <c:pt idx="68">
                  <c:v>39-Other</c:v>
                </c:pt>
              </c:strCache>
            </c:strRef>
          </c:cat>
          <c:val>
            <c:numRef>
              <c:f>'Class 2'!$AH$4:$AH$72</c:f>
              <c:numCache>
                <c:formatCode>0.00</c:formatCode>
                <c:ptCount val="69"/>
                <c:pt idx="0">
                  <c:v>-1.9785579749168687</c:v>
                </c:pt>
                <c:pt idx="1">
                  <c:v>-1.9785579749168687</c:v>
                </c:pt>
                <c:pt idx="2">
                  <c:v>-1.9785579749168687</c:v>
                </c:pt>
                <c:pt idx="3">
                  <c:v>-1.9785579749168687</c:v>
                </c:pt>
                <c:pt idx="4">
                  <c:v>-1.9785579749168687</c:v>
                </c:pt>
                <c:pt idx="5">
                  <c:v>-1.9785579749168687</c:v>
                </c:pt>
                <c:pt idx="6">
                  <c:v>-1.9785579749168687</c:v>
                </c:pt>
                <c:pt idx="7">
                  <c:v>-1.9785579749168687</c:v>
                </c:pt>
                <c:pt idx="8">
                  <c:v>-1.9785579749168687</c:v>
                </c:pt>
                <c:pt idx="9">
                  <c:v>-1.9785579749168687</c:v>
                </c:pt>
                <c:pt idx="10">
                  <c:v>-1.9785579749168687</c:v>
                </c:pt>
                <c:pt idx="11">
                  <c:v>-1.9785579749168687</c:v>
                </c:pt>
                <c:pt idx="12">
                  <c:v>-1.9785579749168687</c:v>
                </c:pt>
                <c:pt idx="13">
                  <c:v>-1.9785579749168687</c:v>
                </c:pt>
                <c:pt idx="14">
                  <c:v>-1.9785579749168687</c:v>
                </c:pt>
                <c:pt idx="15">
                  <c:v>-1.9785579749168687</c:v>
                </c:pt>
                <c:pt idx="16">
                  <c:v>-1.9785579749168687</c:v>
                </c:pt>
                <c:pt idx="17">
                  <c:v>-1.9785579749168687</c:v>
                </c:pt>
                <c:pt idx="18">
                  <c:v>-1.9785579749168687</c:v>
                </c:pt>
                <c:pt idx="19">
                  <c:v>-1.9785579749168687</c:v>
                </c:pt>
                <c:pt idx="20">
                  <c:v>-1.9785579749168687</c:v>
                </c:pt>
                <c:pt idx="21">
                  <c:v>-1.9785579749168687</c:v>
                </c:pt>
                <c:pt idx="22">
                  <c:v>-1.9785579749168687</c:v>
                </c:pt>
                <c:pt idx="23">
                  <c:v>-1.9785579749168687</c:v>
                </c:pt>
                <c:pt idx="24">
                  <c:v>-1.9785579749168687</c:v>
                </c:pt>
                <c:pt idx="25">
                  <c:v>-1.9785579749168687</c:v>
                </c:pt>
                <c:pt idx="26">
                  <c:v>-1.9785579749168687</c:v>
                </c:pt>
                <c:pt idx="27">
                  <c:v>-1.9785579749168687</c:v>
                </c:pt>
                <c:pt idx="28">
                  <c:v>-1.9785579749168687</c:v>
                </c:pt>
                <c:pt idx="29">
                  <c:v>-1.9785579749168687</c:v>
                </c:pt>
                <c:pt idx="30">
                  <c:v>-1.9785579749168687</c:v>
                </c:pt>
                <c:pt idx="31">
                  <c:v>-1.9785579749168687</c:v>
                </c:pt>
                <c:pt idx="32">
                  <c:v>-1.9785579749168687</c:v>
                </c:pt>
                <c:pt idx="33">
                  <c:v>-1.9785579749168687</c:v>
                </c:pt>
                <c:pt idx="34">
                  <c:v>-1.9785579749168687</c:v>
                </c:pt>
                <c:pt idx="35">
                  <c:v>-1.9785579749168687</c:v>
                </c:pt>
                <c:pt idx="36">
                  <c:v>-1.9785579749168687</c:v>
                </c:pt>
                <c:pt idx="37">
                  <c:v>-1.9785579749168687</c:v>
                </c:pt>
                <c:pt idx="38">
                  <c:v>-1.9785579749168687</c:v>
                </c:pt>
                <c:pt idx="39">
                  <c:v>-1.9785579749168687</c:v>
                </c:pt>
                <c:pt idx="40">
                  <c:v>-1.9785579749168687</c:v>
                </c:pt>
                <c:pt idx="41">
                  <c:v>-1.9785579749168687</c:v>
                </c:pt>
                <c:pt idx="42">
                  <c:v>-1.9785579749168687</c:v>
                </c:pt>
                <c:pt idx="43">
                  <c:v>-1.9785579749168687</c:v>
                </c:pt>
                <c:pt idx="44">
                  <c:v>-1.9785579749168687</c:v>
                </c:pt>
                <c:pt idx="45">
                  <c:v>-1.9785579749168687</c:v>
                </c:pt>
                <c:pt idx="46">
                  <c:v>-1.9785579749168687</c:v>
                </c:pt>
                <c:pt idx="47">
                  <c:v>-1.9785579749168687</c:v>
                </c:pt>
                <c:pt idx="48">
                  <c:v>-1.9785579749168687</c:v>
                </c:pt>
                <c:pt idx="49">
                  <c:v>-1.9785579749168687</c:v>
                </c:pt>
                <c:pt idx="50">
                  <c:v>-1.9785579749168687</c:v>
                </c:pt>
                <c:pt idx="51">
                  <c:v>-1.9785579749168687</c:v>
                </c:pt>
                <c:pt idx="52">
                  <c:v>-1.9785579749168687</c:v>
                </c:pt>
                <c:pt idx="53">
                  <c:v>-1.9785579749168687</c:v>
                </c:pt>
                <c:pt idx="54">
                  <c:v>-1.9785579749168687</c:v>
                </c:pt>
                <c:pt idx="55">
                  <c:v>-1.9785579749168687</c:v>
                </c:pt>
                <c:pt idx="56">
                  <c:v>-1.9785579749168687</c:v>
                </c:pt>
                <c:pt idx="57">
                  <c:v>-1.9785579749168687</c:v>
                </c:pt>
                <c:pt idx="58">
                  <c:v>-1.9785579749168687</c:v>
                </c:pt>
                <c:pt idx="59">
                  <c:v>-1.9785579749168687</c:v>
                </c:pt>
                <c:pt idx="60">
                  <c:v>-1.9785579749168687</c:v>
                </c:pt>
                <c:pt idx="61">
                  <c:v>-1.9785579749168687</c:v>
                </c:pt>
                <c:pt idx="62">
                  <c:v>-1.9785579749168687</c:v>
                </c:pt>
                <c:pt idx="63">
                  <c:v>-1.9785579749168687</c:v>
                </c:pt>
                <c:pt idx="64">
                  <c:v>-1.9785579749168687</c:v>
                </c:pt>
                <c:pt idx="65">
                  <c:v>-1.9785579749168687</c:v>
                </c:pt>
                <c:pt idx="66">
                  <c:v>-1.9785579749168687</c:v>
                </c:pt>
                <c:pt idx="67">
                  <c:v>-1.9785579749168687</c:v>
                </c:pt>
                <c:pt idx="68">
                  <c:v>-1.9785579749168687</c:v>
                </c:pt>
              </c:numCache>
            </c:numRef>
          </c:val>
          <c:smooth val="0"/>
        </c:ser>
        <c:ser>
          <c:idx val="2"/>
          <c:order val="2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'Class 2'!$B$4:$B$72</c:f>
              <c:strCache>
                <c:ptCount val="6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  <c:pt idx="66">
                  <c:v>39-Other</c:v>
                </c:pt>
                <c:pt idx="67">
                  <c:v>39-Other</c:v>
                </c:pt>
                <c:pt idx="68">
                  <c:v>39-Other</c:v>
                </c:pt>
              </c:strCache>
            </c:strRef>
          </c:cat>
          <c:val>
            <c:numRef>
              <c:f>'Class 2'!$AI$4:$AI$72</c:f>
              <c:numCache>
                <c:formatCode>0.00</c:formatCode>
                <c:ptCount val="69"/>
                <c:pt idx="0">
                  <c:v>-6.9785579749168685</c:v>
                </c:pt>
                <c:pt idx="1">
                  <c:v>-6.9785579749168685</c:v>
                </c:pt>
                <c:pt idx="2">
                  <c:v>-6.9785579749168685</c:v>
                </c:pt>
                <c:pt idx="3">
                  <c:v>-6.9785579749168685</c:v>
                </c:pt>
                <c:pt idx="4">
                  <c:v>-6.9785579749168685</c:v>
                </c:pt>
                <c:pt idx="5">
                  <c:v>-6.9785579749168685</c:v>
                </c:pt>
                <c:pt idx="6">
                  <c:v>-6.9785579749168685</c:v>
                </c:pt>
                <c:pt idx="7">
                  <c:v>-6.9785579749168685</c:v>
                </c:pt>
                <c:pt idx="8">
                  <c:v>-6.9785579749168685</c:v>
                </c:pt>
                <c:pt idx="9">
                  <c:v>-6.9785579749168685</c:v>
                </c:pt>
                <c:pt idx="10">
                  <c:v>-6.9785579749168685</c:v>
                </c:pt>
                <c:pt idx="11">
                  <c:v>-6.9785579749168685</c:v>
                </c:pt>
                <c:pt idx="12">
                  <c:v>-6.9785579749168685</c:v>
                </c:pt>
                <c:pt idx="13">
                  <c:v>-6.9785579749168685</c:v>
                </c:pt>
                <c:pt idx="14">
                  <c:v>-6.9785579749168685</c:v>
                </c:pt>
                <c:pt idx="15">
                  <c:v>-6.9785579749168685</c:v>
                </c:pt>
                <c:pt idx="16">
                  <c:v>-6.9785579749168685</c:v>
                </c:pt>
                <c:pt idx="17">
                  <c:v>-6.9785579749168685</c:v>
                </c:pt>
                <c:pt idx="18">
                  <c:v>-6.9785579749168685</c:v>
                </c:pt>
                <c:pt idx="19">
                  <c:v>-6.9785579749168685</c:v>
                </c:pt>
                <c:pt idx="20">
                  <c:v>-6.9785579749168685</c:v>
                </c:pt>
                <c:pt idx="21">
                  <c:v>-6.9785579749168685</c:v>
                </c:pt>
                <c:pt idx="22">
                  <c:v>-6.9785579749168685</c:v>
                </c:pt>
                <c:pt idx="23">
                  <c:v>-6.9785579749168685</c:v>
                </c:pt>
                <c:pt idx="24">
                  <c:v>-6.9785579749168685</c:v>
                </c:pt>
                <c:pt idx="25">
                  <c:v>-6.9785579749168685</c:v>
                </c:pt>
                <c:pt idx="26">
                  <c:v>-6.9785579749168685</c:v>
                </c:pt>
                <c:pt idx="27">
                  <c:v>-6.9785579749168685</c:v>
                </c:pt>
                <c:pt idx="28">
                  <c:v>-6.9785579749168685</c:v>
                </c:pt>
                <c:pt idx="29">
                  <c:v>-6.9785579749168685</c:v>
                </c:pt>
                <c:pt idx="30">
                  <c:v>-6.9785579749168685</c:v>
                </c:pt>
                <c:pt idx="31">
                  <c:v>-6.9785579749168685</c:v>
                </c:pt>
                <c:pt idx="32">
                  <c:v>-6.9785579749168685</c:v>
                </c:pt>
                <c:pt idx="33">
                  <c:v>-6.9785579749168685</c:v>
                </c:pt>
                <c:pt idx="34">
                  <c:v>-6.9785579749168685</c:v>
                </c:pt>
                <c:pt idx="35">
                  <c:v>-6.9785579749168685</c:v>
                </c:pt>
                <c:pt idx="36">
                  <c:v>-6.9785579749168685</c:v>
                </c:pt>
                <c:pt idx="37">
                  <c:v>-6.9785579749168685</c:v>
                </c:pt>
                <c:pt idx="38">
                  <c:v>-6.9785579749168685</c:v>
                </c:pt>
                <c:pt idx="39">
                  <c:v>-6.9785579749168685</c:v>
                </c:pt>
                <c:pt idx="40">
                  <c:v>-6.9785579749168685</c:v>
                </c:pt>
                <c:pt idx="41">
                  <c:v>-6.9785579749168685</c:v>
                </c:pt>
                <c:pt idx="42">
                  <c:v>-6.9785579749168685</c:v>
                </c:pt>
                <c:pt idx="43">
                  <c:v>-6.9785579749168685</c:v>
                </c:pt>
                <c:pt idx="44">
                  <c:v>-6.9785579749168685</c:v>
                </c:pt>
                <c:pt idx="45">
                  <c:v>-6.9785579749168685</c:v>
                </c:pt>
                <c:pt idx="46">
                  <c:v>-6.9785579749168685</c:v>
                </c:pt>
                <c:pt idx="47">
                  <c:v>-6.9785579749168685</c:v>
                </c:pt>
                <c:pt idx="48">
                  <c:v>-6.9785579749168685</c:v>
                </c:pt>
                <c:pt idx="49">
                  <c:v>-6.9785579749168685</c:v>
                </c:pt>
                <c:pt idx="50">
                  <c:v>-6.9785579749168685</c:v>
                </c:pt>
                <c:pt idx="51">
                  <c:v>-6.9785579749168685</c:v>
                </c:pt>
                <c:pt idx="52">
                  <c:v>-6.9785579749168685</c:v>
                </c:pt>
                <c:pt idx="53">
                  <c:v>-6.9785579749168685</c:v>
                </c:pt>
                <c:pt idx="54">
                  <c:v>-6.9785579749168685</c:v>
                </c:pt>
                <c:pt idx="55">
                  <c:v>-6.9785579749168685</c:v>
                </c:pt>
                <c:pt idx="56">
                  <c:v>-6.9785579749168685</c:v>
                </c:pt>
                <c:pt idx="57">
                  <c:v>-6.9785579749168685</c:v>
                </c:pt>
                <c:pt idx="58">
                  <c:v>-6.9785579749168685</c:v>
                </c:pt>
                <c:pt idx="59">
                  <c:v>-6.9785579749168685</c:v>
                </c:pt>
                <c:pt idx="60">
                  <c:v>-6.9785579749168685</c:v>
                </c:pt>
                <c:pt idx="61">
                  <c:v>-6.9785579749168685</c:v>
                </c:pt>
                <c:pt idx="62">
                  <c:v>-6.9785579749168685</c:v>
                </c:pt>
                <c:pt idx="63">
                  <c:v>-6.9785579749168685</c:v>
                </c:pt>
                <c:pt idx="64">
                  <c:v>-6.9785579749168685</c:v>
                </c:pt>
                <c:pt idx="65">
                  <c:v>-6.9785579749168685</c:v>
                </c:pt>
                <c:pt idx="66">
                  <c:v>-6.9785579749168685</c:v>
                </c:pt>
                <c:pt idx="67">
                  <c:v>-6.9785579749168685</c:v>
                </c:pt>
                <c:pt idx="68">
                  <c:v>-6.9785579749168685</c:v>
                </c:pt>
              </c:numCache>
            </c:numRef>
          </c:val>
          <c:smooth val="0"/>
        </c:ser>
        <c:ser>
          <c:idx val="3"/>
          <c:order val="3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'Class 2'!$B$4:$B$72</c:f>
              <c:strCache>
                <c:ptCount val="6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  <c:pt idx="66">
                  <c:v>39-Other</c:v>
                </c:pt>
                <c:pt idx="67">
                  <c:v>39-Other</c:v>
                </c:pt>
                <c:pt idx="68">
                  <c:v>39-Other</c:v>
                </c:pt>
              </c:strCache>
            </c:strRef>
          </c:cat>
          <c:val>
            <c:numRef>
              <c:f>'Class 2'!$AJ$4:$AJ$72</c:f>
              <c:numCache>
                <c:formatCode>0.00</c:formatCode>
                <c:ptCount val="69"/>
                <c:pt idx="0">
                  <c:v>3.0214420250831315</c:v>
                </c:pt>
                <c:pt idx="1">
                  <c:v>3.0214420250831315</c:v>
                </c:pt>
                <c:pt idx="2">
                  <c:v>3.0214420250831315</c:v>
                </c:pt>
                <c:pt idx="3">
                  <c:v>3.0214420250831315</c:v>
                </c:pt>
                <c:pt idx="4">
                  <c:v>3.0214420250831315</c:v>
                </c:pt>
                <c:pt idx="5">
                  <c:v>3.0214420250831315</c:v>
                </c:pt>
                <c:pt idx="6">
                  <c:v>3.0214420250831315</c:v>
                </c:pt>
                <c:pt idx="7">
                  <c:v>3.0214420250831315</c:v>
                </c:pt>
                <c:pt idx="8">
                  <c:v>3.0214420250831315</c:v>
                </c:pt>
                <c:pt idx="9">
                  <c:v>3.0214420250831315</c:v>
                </c:pt>
                <c:pt idx="10">
                  <c:v>3.0214420250831315</c:v>
                </c:pt>
                <c:pt idx="11">
                  <c:v>3.0214420250831315</c:v>
                </c:pt>
                <c:pt idx="12">
                  <c:v>3.0214420250831315</c:v>
                </c:pt>
                <c:pt idx="13">
                  <c:v>3.0214420250831315</c:v>
                </c:pt>
                <c:pt idx="14">
                  <c:v>3.0214420250831315</c:v>
                </c:pt>
                <c:pt idx="15">
                  <c:v>3.0214420250831315</c:v>
                </c:pt>
                <c:pt idx="16">
                  <c:v>3.0214420250831315</c:v>
                </c:pt>
                <c:pt idx="17">
                  <c:v>3.0214420250831315</c:v>
                </c:pt>
                <c:pt idx="18">
                  <c:v>3.0214420250831315</c:v>
                </c:pt>
                <c:pt idx="19">
                  <c:v>3.0214420250831315</c:v>
                </c:pt>
                <c:pt idx="20">
                  <c:v>3.0214420250831315</c:v>
                </c:pt>
                <c:pt idx="21">
                  <c:v>3.0214420250831315</c:v>
                </c:pt>
                <c:pt idx="22">
                  <c:v>3.0214420250831315</c:v>
                </c:pt>
                <c:pt idx="23">
                  <c:v>3.0214420250831315</c:v>
                </c:pt>
                <c:pt idx="24">
                  <c:v>3.0214420250831315</c:v>
                </c:pt>
                <c:pt idx="25">
                  <c:v>3.0214420250831315</c:v>
                </c:pt>
                <c:pt idx="26">
                  <c:v>3.0214420250831315</c:v>
                </c:pt>
                <c:pt idx="27">
                  <c:v>3.0214420250831315</c:v>
                </c:pt>
                <c:pt idx="28">
                  <c:v>3.0214420250831315</c:v>
                </c:pt>
                <c:pt idx="29">
                  <c:v>3.0214420250831315</c:v>
                </c:pt>
                <c:pt idx="30">
                  <c:v>3.0214420250831315</c:v>
                </c:pt>
                <c:pt idx="31">
                  <c:v>3.0214420250831315</c:v>
                </c:pt>
                <c:pt idx="32">
                  <c:v>3.0214420250831315</c:v>
                </c:pt>
                <c:pt idx="33">
                  <c:v>3.0214420250831315</c:v>
                </c:pt>
                <c:pt idx="34">
                  <c:v>3.0214420250831315</c:v>
                </c:pt>
                <c:pt idx="35">
                  <c:v>3.0214420250831315</c:v>
                </c:pt>
                <c:pt idx="36">
                  <c:v>3.0214420250831315</c:v>
                </c:pt>
                <c:pt idx="37">
                  <c:v>3.0214420250831315</c:v>
                </c:pt>
                <c:pt idx="38">
                  <c:v>3.0214420250831315</c:v>
                </c:pt>
                <c:pt idx="39">
                  <c:v>3.0214420250831315</c:v>
                </c:pt>
                <c:pt idx="40">
                  <c:v>3.0214420250831315</c:v>
                </c:pt>
                <c:pt idx="41">
                  <c:v>3.0214420250831315</c:v>
                </c:pt>
                <c:pt idx="42">
                  <c:v>3.0214420250831315</c:v>
                </c:pt>
                <c:pt idx="43">
                  <c:v>3.0214420250831315</c:v>
                </c:pt>
                <c:pt idx="44">
                  <c:v>3.0214420250831315</c:v>
                </c:pt>
                <c:pt idx="45">
                  <c:v>3.0214420250831315</c:v>
                </c:pt>
                <c:pt idx="46">
                  <c:v>3.0214420250831315</c:v>
                </c:pt>
                <c:pt idx="47">
                  <c:v>3.0214420250831315</c:v>
                </c:pt>
                <c:pt idx="48">
                  <c:v>3.0214420250831315</c:v>
                </c:pt>
                <c:pt idx="49">
                  <c:v>3.0214420250831315</c:v>
                </c:pt>
                <c:pt idx="50">
                  <c:v>3.0214420250831315</c:v>
                </c:pt>
                <c:pt idx="51">
                  <c:v>3.0214420250831315</c:v>
                </c:pt>
                <c:pt idx="52">
                  <c:v>3.0214420250831315</c:v>
                </c:pt>
                <c:pt idx="53">
                  <c:v>3.0214420250831315</c:v>
                </c:pt>
                <c:pt idx="54">
                  <c:v>3.0214420250831315</c:v>
                </c:pt>
                <c:pt idx="55">
                  <c:v>3.0214420250831315</c:v>
                </c:pt>
                <c:pt idx="56">
                  <c:v>3.0214420250831315</c:v>
                </c:pt>
                <c:pt idx="57">
                  <c:v>3.0214420250831315</c:v>
                </c:pt>
                <c:pt idx="58">
                  <c:v>3.0214420250831315</c:v>
                </c:pt>
                <c:pt idx="59">
                  <c:v>3.0214420250831315</c:v>
                </c:pt>
                <c:pt idx="60">
                  <c:v>3.0214420250831315</c:v>
                </c:pt>
                <c:pt idx="61">
                  <c:v>3.0214420250831315</c:v>
                </c:pt>
                <c:pt idx="62">
                  <c:v>3.0214420250831315</c:v>
                </c:pt>
                <c:pt idx="63">
                  <c:v>3.0214420250831315</c:v>
                </c:pt>
                <c:pt idx="64">
                  <c:v>3.0214420250831315</c:v>
                </c:pt>
                <c:pt idx="65">
                  <c:v>3.0214420250831315</c:v>
                </c:pt>
                <c:pt idx="66">
                  <c:v>3.0214420250831315</c:v>
                </c:pt>
                <c:pt idx="67">
                  <c:v>3.0214420250831315</c:v>
                </c:pt>
                <c:pt idx="68">
                  <c:v>3.0214420250831315</c:v>
                </c:pt>
              </c:numCache>
            </c:numRef>
          </c:val>
          <c:smooth val="0"/>
        </c:ser>
        <c:ser>
          <c:idx val="4"/>
          <c:order val="4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'Class 2'!$B$4:$B$72</c:f>
              <c:strCache>
                <c:ptCount val="6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  <c:pt idx="66">
                  <c:v>39-Other</c:v>
                </c:pt>
                <c:pt idx="67">
                  <c:v>39-Other</c:v>
                </c:pt>
                <c:pt idx="68">
                  <c:v>39-Other</c:v>
                </c:pt>
              </c:strCache>
            </c:strRef>
          </c:cat>
          <c:val>
            <c:numRef>
              <c:f>'Class 2'!$AK$4:$AK$72</c:f>
              <c:numCache>
                <c:formatCode>0.00</c:formatCode>
                <c:ptCount val="69"/>
                <c:pt idx="0">
                  <c:v>-5.2359913048134166</c:v>
                </c:pt>
                <c:pt idx="1">
                  <c:v>-5.2359913048134166</c:v>
                </c:pt>
                <c:pt idx="2">
                  <c:v>-5.2359913048134166</c:v>
                </c:pt>
                <c:pt idx="3">
                  <c:v>-5.2359913048134166</c:v>
                </c:pt>
                <c:pt idx="4">
                  <c:v>-5.2359913048134166</c:v>
                </c:pt>
                <c:pt idx="5">
                  <c:v>-5.2359913048134166</c:v>
                </c:pt>
                <c:pt idx="6">
                  <c:v>-5.2359913048134166</c:v>
                </c:pt>
                <c:pt idx="7">
                  <c:v>-5.2359913048134166</c:v>
                </c:pt>
                <c:pt idx="8">
                  <c:v>-5.2359913048134166</c:v>
                </c:pt>
                <c:pt idx="9">
                  <c:v>-5.2359913048134166</c:v>
                </c:pt>
                <c:pt idx="10">
                  <c:v>-5.2359913048134166</c:v>
                </c:pt>
                <c:pt idx="11">
                  <c:v>-5.2359913048134166</c:v>
                </c:pt>
                <c:pt idx="12">
                  <c:v>-5.2359913048134166</c:v>
                </c:pt>
                <c:pt idx="13">
                  <c:v>-5.2359913048134166</c:v>
                </c:pt>
                <c:pt idx="14">
                  <c:v>-5.2359913048134166</c:v>
                </c:pt>
                <c:pt idx="15">
                  <c:v>-5.2359913048134166</c:v>
                </c:pt>
                <c:pt idx="16">
                  <c:v>-5.2359913048134166</c:v>
                </c:pt>
                <c:pt idx="17">
                  <c:v>-5.2359913048134166</c:v>
                </c:pt>
                <c:pt idx="18">
                  <c:v>-5.2359913048134166</c:v>
                </c:pt>
                <c:pt idx="19">
                  <c:v>-5.2359913048134166</c:v>
                </c:pt>
                <c:pt idx="20">
                  <c:v>-5.2359913048134166</c:v>
                </c:pt>
                <c:pt idx="21">
                  <c:v>-5.2359913048134166</c:v>
                </c:pt>
                <c:pt idx="22">
                  <c:v>-5.2359913048134166</c:v>
                </c:pt>
                <c:pt idx="23">
                  <c:v>-5.2359913048134166</c:v>
                </c:pt>
                <c:pt idx="24">
                  <c:v>-5.2359913048134166</c:v>
                </c:pt>
                <c:pt idx="25">
                  <c:v>-5.2359913048134166</c:v>
                </c:pt>
                <c:pt idx="26">
                  <c:v>-5.2359913048134166</c:v>
                </c:pt>
                <c:pt idx="27">
                  <c:v>-5.2359913048134166</c:v>
                </c:pt>
                <c:pt idx="28">
                  <c:v>-5.2359913048134166</c:v>
                </c:pt>
                <c:pt idx="29">
                  <c:v>-5.2359913048134166</c:v>
                </c:pt>
                <c:pt idx="30">
                  <c:v>-5.2359913048134166</c:v>
                </c:pt>
                <c:pt idx="31">
                  <c:v>-5.2359913048134166</c:v>
                </c:pt>
                <c:pt idx="32">
                  <c:v>-5.2359913048134166</c:v>
                </c:pt>
                <c:pt idx="33">
                  <c:v>-5.2359913048134166</c:v>
                </c:pt>
                <c:pt idx="34">
                  <c:v>-5.2359913048134166</c:v>
                </c:pt>
                <c:pt idx="35">
                  <c:v>-5.2359913048134166</c:v>
                </c:pt>
                <c:pt idx="36">
                  <c:v>-5.2359913048134166</c:v>
                </c:pt>
                <c:pt idx="37">
                  <c:v>-5.2359913048134166</c:v>
                </c:pt>
                <c:pt idx="38">
                  <c:v>-5.2359913048134166</c:v>
                </c:pt>
                <c:pt idx="39">
                  <c:v>-5.2359913048134166</c:v>
                </c:pt>
                <c:pt idx="40">
                  <c:v>-5.2359913048134166</c:v>
                </c:pt>
                <c:pt idx="41">
                  <c:v>-5.2359913048134166</c:v>
                </c:pt>
                <c:pt idx="42">
                  <c:v>-5.2359913048134166</c:v>
                </c:pt>
                <c:pt idx="43">
                  <c:v>-5.2359913048134166</c:v>
                </c:pt>
                <c:pt idx="44">
                  <c:v>-5.2359913048134166</c:v>
                </c:pt>
                <c:pt idx="45">
                  <c:v>-5.2359913048134166</c:v>
                </c:pt>
                <c:pt idx="46">
                  <c:v>-5.2359913048134166</c:v>
                </c:pt>
                <c:pt idx="47">
                  <c:v>-5.2359913048134166</c:v>
                </c:pt>
                <c:pt idx="48">
                  <c:v>-5.2359913048134166</c:v>
                </c:pt>
                <c:pt idx="49">
                  <c:v>-5.2359913048134166</c:v>
                </c:pt>
                <c:pt idx="50">
                  <c:v>-5.2359913048134166</c:v>
                </c:pt>
                <c:pt idx="51">
                  <c:v>-5.2359913048134166</c:v>
                </c:pt>
                <c:pt idx="52">
                  <c:v>-5.2359913048134166</c:v>
                </c:pt>
                <c:pt idx="53">
                  <c:v>-5.2359913048134166</c:v>
                </c:pt>
                <c:pt idx="54">
                  <c:v>-5.2359913048134166</c:v>
                </c:pt>
                <c:pt idx="55">
                  <c:v>-5.2359913048134166</c:v>
                </c:pt>
                <c:pt idx="56">
                  <c:v>-5.2359913048134166</c:v>
                </c:pt>
                <c:pt idx="57">
                  <c:v>-5.2359913048134166</c:v>
                </c:pt>
                <c:pt idx="58">
                  <c:v>-5.2359913048134166</c:v>
                </c:pt>
                <c:pt idx="59">
                  <c:v>-5.2359913048134166</c:v>
                </c:pt>
                <c:pt idx="60">
                  <c:v>-5.2359913048134166</c:v>
                </c:pt>
                <c:pt idx="61">
                  <c:v>-5.2359913048134166</c:v>
                </c:pt>
                <c:pt idx="62">
                  <c:v>-5.2359913048134166</c:v>
                </c:pt>
                <c:pt idx="63">
                  <c:v>-5.2359913048134166</c:v>
                </c:pt>
                <c:pt idx="64">
                  <c:v>-5.2359913048134166</c:v>
                </c:pt>
                <c:pt idx="65">
                  <c:v>-5.2359913048134166</c:v>
                </c:pt>
                <c:pt idx="66">
                  <c:v>-5.2359913048134166</c:v>
                </c:pt>
                <c:pt idx="67">
                  <c:v>-5.2359913048134166</c:v>
                </c:pt>
                <c:pt idx="68">
                  <c:v>-5.2359913048134166</c:v>
                </c:pt>
              </c:numCache>
            </c:numRef>
          </c:val>
          <c:smooth val="0"/>
        </c:ser>
        <c:ser>
          <c:idx val="5"/>
          <c:order val="5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'Class 2'!$B$4:$B$72</c:f>
              <c:strCache>
                <c:ptCount val="6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  <c:pt idx="66">
                  <c:v>39-Other</c:v>
                </c:pt>
                <c:pt idx="67">
                  <c:v>39-Other</c:v>
                </c:pt>
                <c:pt idx="68">
                  <c:v>39-Other</c:v>
                </c:pt>
              </c:strCache>
            </c:strRef>
          </c:cat>
          <c:val>
            <c:numRef>
              <c:f>'Class 2'!$AL$4:$AL$72</c:f>
              <c:numCache>
                <c:formatCode>0.00</c:formatCode>
                <c:ptCount val="69"/>
                <c:pt idx="0">
                  <c:v>1.2788753549796794</c:v>
                </c:pt>
                <c:pt idx="1">
                  <c:v>1.2788753549796794</c:v>
                </c:pt>
                <c:pt idx="2">
                  <c:v>1.2788753549796794</c:v>
                </c:pt>
                <c:pt idx="3">
                  <c:v>1.2788753549796794</c:v>
                </c:pt>
                <c:pt idx="4">
                  <c:v>1.2788753549796794</c:v>
                </c:pt>
                <c:pt idx="5">
                  <c:v>1.2788753549796794</c:v>
                </c:pt>
                <c:pt idx="6">
                  <c:v>1.2788753549796794</c:v>
                </c:pt>
                <c:pt idx="7">
                  <c:v>1.2788753549796794</c:v>
                </c:pt>
                <c:pt idx="8">
                  <c:v>1.2788753549796794</c:v>
                </c:pt>
                <c:pt idx="9">
                  <c:v>1.2788753549796794</c:v>
                </c:pt>
                <c:pt idx="10">
                  <c:v>1.2788753549796794</c:v>
                </c:pt>
                <c:pt idx="11">
                  <c:v>1.2788753549796794</c:v>
                </c:pt>
                <c:pt idx="12">
                  <c:v>1.2788753549796794</c:v>
                </c:pt>
                <c:pt idx="13">
                  <c:v>1.2788753549796794</c:v>
                </c:pt>
                <c:pt idx="14">
                  <c:v>1.2788753549796794</c:v>
                </c:pt>
                <c:pt idx="15">
                  <c:v>1.2788753549796794</c:v>
                </c:pt>
                <c:pt idx="16">
                  <c:v>1.2788753549796794</c:v>
                </c:pt>
                <c:pt idx="17">
                  <c:v>1.2788753549796794</c:v>
                </c:pt>
                <c:pt idx="18">
                  <c:v>1.2788753549796794</c:v>
                </c:pt>
                <c:pt idx="19">
                  <c:v>1.2788753549796794</c:v>
                </c:pt>
                <c:pt idx="20">
                  <c:v>1.2788753549796794</c:v>
                </c:pt>
                <c:pt idx="21">
                  <c:v>1.2788753549796794</c:v>
                </c:pt>
                <c:pt idx="22">
                  <c:v>1.2788753549796794</c:v>
                </c:pt>
                <c:pt idx="23">
                  <c:v>1.2788753549796794</c:v>
                </c:pt>
                <c:pt idx="24">
                  <c:v>1.2788753549796794</c:v>
                </c:pt>
                <c:pt idx="25">
                  <c:v>1.2788753549796794</c:v>
                </c:pt>
                <c:pt idx="26">
                  <c:v>1.2788753549796794</c:v>
                </c:pt>
                <c:pt idx="27">
                  <c:v>1.2788753549796794</c:v>
                </c:pt>
                <c:pt idx="28">
                  <c:v>1.2788753549796794</c:v>
                </c:pt>
                <c:pt idx="29">
                  <c:v>1.2788753549796794</c:v>
                </c:pt>
                <c:pt idx="30">
                  <c:v>1.2788753549796794</c:v>
                </c:pt>
                <c:pt idx="31">
                  <c:v>1.2788753549796794</c:v>
                </c:pt>
                <c:pt idx="32">
                  <c:v>1.2788753549796794</c:v>
                </c:pt>
                <c:pt idx="33">
                  <c:v>1.2788753549796794</c:v>
                </c:pt>
                <c:pt idx="34">
                  <c:v>1.2788753549796794</c:v>
                </c:pt>
                <c:pt idx="35">
                  <c:v>1.2788753549796794</c:v>
                </c:pt>
                <c:pt idx="36">
                  <c:v>1.2788753549796794</c:v>
                </c:pt>
                <c:pt idx="37">
                  <c:v>1.2788753549796794</c:v>
                </c:pt>
                <c:pt idx="38">
                  <c:v>1.2788753549796794</c:v>
                </c:pt>
                <c:pt idx="39">
                  <c:v>1.2788753549796794</c:v>
                </c:pt>
                <c:pt idx="40">
                  <c:v>1.2788753549796794</c:v>
                </c:pt>
                <c:pt idx="41">
                  <c:v>1.2788753549796794</c:v>
                </c:pt>
                <c:pt idx="42">
                  <c:v>1.2788753549796794</c:v>
                </c:pt>
                <c:pt idx="43">
                  <c:v>1.2788753549796794</c:v>
                </c:pt>
                <c:pt idx="44">
                  <c:v>1.2788753549796794</c:v>
                </c:pt>
                <c:pt idx="45">
                  <c:v>1.2788753549796794</c:v>
                </c:pt>
                <c:pt idx="46">
                  <c:v>1.2788753549796794</c:v>
                </c:pt>
                <c:pt idx="47">
                  <c:v>1.2788753549796794</c:v>
                </c:pt>
                <c:pt idx="48">
                  <c:v>1.2788753549796794</c:v>
                </c:pt>
                <c:pt idx="49">
                  <c:v>1.2788753549796794</c:v>
                </c:pt>
                <c:pt idx="50">
                  <c:v>1.2788753549796794</c:v>
                </c:pt>
                <c:pt idx="51">
                  <c:v>1.2788753549796794</c:v>
                </c:pt>
                <c:pt idx="52">
                  <c:v>1.2788753549796794</c:v>
                </c:pt>
                <c:pt idx="53">
                  <c:v>1.2788753549796794</c:v>
                </c:pt>
                <c:pt idx="54">
                  <c:v>1.2788753549796794</c:v>
                </c:pt>
                <c:pt idx="55">
                  <c:v>1.2788753549796794</c:v>
                </c:pt>
                <c:pt idx="56">
                  <c:v>1.2788753549796794</c:v>
                </c:pt>
                <c:pt idx="57">
                  <c:v>1.2788753549796794</c:v>
                </c:pt>
                <c:pt idx="58">
                  <c:v>1.2788753549796794</c:v>
                </c:pt>
                <c:pt idx="59">
                  <c:v>1.2788753549796794</c:v>
                </c:pt>
                <c:pt idx="60">
                  <c:v>1.2788753549796794</c:v>
                </c:pt>
                <c:pt idx="61">
                  <c:v>1.2788753549796794</c:v>
                </c:pt>
                <c:pt idx="62">
                  <c:v>1.2788753549796794</c:v>
                </c:pt>
                <c:pt idx="63">
                  <c:v>1.2788753549796794</c:v>
                </c:pt>
                <c:pt idx="64">
                  <c:v>1.2788753549796794</c:v>
                </c:pt>
                <c:pt idx="65">
                  <c:v>1.2788753549796794</c:v>
                </c:pt>
                <c:pt idx="66">
                  <c:v>1.2788753549796794</c:v>
                </c:pt>
                <c:pt idx="67">
                  <c:v>1.2788753549796794</c:v>
                </c:pt>
                <c:pt idx="68">
                  <c:v>1.2788753549796794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0164528"/>
        <c:axId val="250164920"/>
      </c:lineChart>
      <c:catAx>
        <c:axId val="250164528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Lab ID#</a:t>
                </a:r>
              </a:p>
            </c:rich>
          </c:tx>
          <c:layout>
            <c:manualLayout>
              <c:xMode val="edge"/>
              <c:yMode val="edge"/>
              <c:x val="0.4783574317445195"/>
              <c:y val="0.890701481359332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0164920"/>
        <c:crossesAt val="-20"/>
        <c:auto val="1"/>
        <c:lblAlgn val="ctr"/>
        <c:lblOffset val="100"/>
        <c:tickLblSkip val="3"/>
        <c:tickMarkSkip val="3"/>
        <c:noMultiLvlLbl val="0"/>
      </c:catAx>
      <c:valAx>
        <c:axId val="250164920"/>
        <c:scaling>
          <c:orientation val="minMax"/>
          <c:max val="20"/>
          <c:min val="-2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Sediment Mass Percent Difference  </a:t>
                </a:r>
              </a:p>
            </c:rich>
          </c:tx>
          <c:layout>
            <c:manualLayout>
              <c:xMode val="edge"/>
              <c:yMode val="edge"/>
              <c:x val="1.3318575391599183E-2"/>
              <c:y val="0.2903751150870538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0164528"/>
        <c:crosses val="autoZero"/>
        <c:crossBetween val="between"/>
        <c:majorUnit val="5"/>
        <c:minorUnit val="5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0765124555160142"/>
          <c:y val="0.95418848167539272"/>
          <c:w val="0.80249110320284711"/>
          <c:h val="3.79581151832460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USGS Sediment Laboratory Quality Assurance Project - Study 2, 2015
Suspended Sediment Concentration Percent Difference Results
Class 2 Target SSC = 1467 mg/L</a:t>
            </a:r>
          </a:p>
        </c:rich>
      </c:tx>
      <c:layout>
        <c:manualLayout>
          <c:xMode val="edge"/>
          <c:yMode val="edge"/>
          <c:x val="0.20421745546931191"/>
          <c:y val="1.95757925547264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623202873885671E-2"/>
          <c:y val="0.18270795484728666"/>
          <c:w val="0.87014428412874589"/>
          <c:h val="0.5807504078303426"/>
        </c:manualLayout>
      </c:layout>
      <c:lineChart>
        <c:grouping val="standard"/>
        <c:varyColors val="0"/>
        <c:ser>
          <c:idx val="0"/>
          <c:order val="0"/>
          <c:tx>
            <c:v>Results</c:v>
          </c:tx>
          <c:spPr>
            <a:ln w="28575">
              <a:noFill/>
            </a:ln>
          </c:spPr>
          <c:marker>
            <c:symbol val="diamond"/>
            <c:size val="5"/>
            <c:spPr>
              <a:noFill/>
              <a:ln w="12700">
                <a:solidFill>
                  <a:srgbClr val="0000FF"/>
                </a:solidFill>
                <a:prstDash val="solid"/>
              </a:ln>
            </c:spPr>
          </c:marke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marker>
              <c:symbol val="x"/>
              <c:size val="5"/>
            </c:marker>
            <c:bubble3D val="0"/>
          </c:dPt>
          <c:dPt>
            <c:idx val="4"/>
            <c:marker>
              <c:symbol val="x"/>
              <c:size val="5"/>
            </c:marker>
            <c:bubble3D val="0"/>
          </c:dPt>
          <c:dPt>
            <c:idx val="5"/>
            <c:marker>
              <c:symbol val="x"/>
              <c:size val="5"/>
            </c:marker>
            <c:bubble3D val="0"/>
          </c:dPt>
          <c:dPt>
            <c:idx val="6"/>
            <c:marker>
              <c:symbol val="x"/>
              <c:size val="5"/>
            </c:marker>
            <c:bubble3D val="0"/>
          </c:dPt>
          <c:dPt>
            <c:idx val="7"/>
            <c:marker>
              <c:symbol val="x"/>
              <c:size val="5"/>
            </c:marker>
            <c:bubble3D val="0"/>
          </c:dPt>
          <c:dPt>
            <c:idx val="8"/>
            <c:marker>
              <c:symbol val="x"/>
              <c:size val="5"/>
            </c:marker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marker>
              <c:symbol val="x"/>
              <c:size val="5"/>
            </c:marker>
            <c:bubble3D val="0"/>
          </c:dPt>
          <c:dPt>
            <c:idx val="13"/>
            <c:marker>
              <c:symbol val="x"/>
              <c:size val="5"/>
            </c:marker>
            <c:bubble3D val="0"/>
          </c:dPt>
          <c:dPt>
            <c:idx val="14"/>
            <c:marker>
              <c:symbol val="x"/>
              <c:size val="5"/>
            </c:marker>
            <c:bubble3D val="0"/>
          </c:dPt>
          <c:dPt>
            <c:idx val="15"/>
            <c:marker>
              <c:symbol val="x"/>
              <c:size val="5"/>
            </c:marker>
            <c:bubble3D val="0"/>
          </c:dPt>
          <c:dPt>
            <c:idx val="16"/>
            <c:marker>
              <c:symbol val="x"/>
              <c:size val="5"/>
            </c:marker>
            <c:bubble3D val="0"/>
          </c:dPt>
          <c:dPt>
            <c:idx val="17"/>
            <c:marker>
              <c:symbol val="x"/>
              <c:size val="5"/>
            </c:marker>
            <c:bubble3D val="0"/>
          </c:dPt>
          <c:dPt>
            <c:idx val="18"/>
            <c:bubble3D val="0"/>
          </c:dPt>
          <c:dPt>
            <c:idx val="19"/>
            <c:bubble3D val="0"/>
          </c:dPt>
          <c:dPt>
            <c:idx val="20"/>
            <c:bubble3D val="0"/>
          </c:dPt>
          <c:dPt>
            <c:idx val="21"/>
            <c:marker>
              <c:symbol val="x"/>
              <c:size val="5"/>
            </c:marker>
            <c:bubble3D val="0"/>
          </c:dPt>
          <c:dPt>
            <c:idx val="22"/>
            <c:marker>
              <c:symbol val="x"/>
              <c:size val="5"/>
            </c:marker>
            <c:bubble3D val="0"/>
          </c:dPt>
          <c:dPt>
            <c:idx val="23"/>
            <c:marker>
              <c:symbol val="x"/>
              <c:size val="5"/>
            </c:marker>
            <c:bubble3D val="0"/>
          </c:dPt>
          <c:dPt>
            <c:idx val="24"/>
            <c:marker>
              <c:symbol val="x"/>
              <c:size val="5"/>
            </c:marker>
            <c:bubble3D val="0"/>
          </c:dPt>
          <c:dPt>
            <c:idx val="25"/>
            <c:marker>
              <c:symbol val="x"/>
              <c:size val="5"/>
            </c:marker>
            <c:bubble3D val="0"/>
          </c:dPt>
          <c:dPt>
            <c:idx val="26"/>
            <c:marker>
              <c:symbol val="x"/>
              <c:size val="5"/>
            </c:marker>
            <c:bubble3D val="0"/>
          </c:dPt>
          <c:dPt>
            <c:idx val="27"/>
            <c:marker>
              <c:symbol val="x"/>
              <c:size val="5"/>
            </c:marker>
            <c:bubble3D val="0"/>
          </c:dPt>
          <c:dPt>
            <c:idx val="28"/>
            <c:marker>
              <c:symbol val="x"/>
              <c:size val="5"/>
            </c:marker>
            <c:bubble3D val="0"/>
          </c:dPt>
          <c:dPt>
            <c:idx val="29"/>
            <c:marker>
              <c:symbol val="x"/>
              <c:size val="5"/>
            </c:marker>
            <c:bubble3D val="0"/>
          </c:dPt>
          <c:dPt>
            <c:idx val="30"/>
            <c:marker>
              <c:symbol val="x"/>
              <c:size val="5"/>
            </c:marker>
            <c:bubble3D val="0"/>
          </c:dPt>
          <c:dPt>
            <c:idx val="31"/>
            <c:marker>
              <c:symbol val="x"/>
              <c:size val="5"/>
            </c:marker>
            <c:bubble3D val="0"/>
          </c:dPt>
          <c:dPt>
            <c:idx val="32"/>
            <c:marker>
              <c:symbol val="x"/>
              <c:size val="5"/>
            </c:marker>
            <c:bubble3D val="0"/>
          </c:dPt>
          <c:dPt>
            <c:idx val="33"/>
            <c:bubble3D val="0"/>
          </c:dPt>
          <c:dPt>
            <c:idx val="34"/>
            <c:bubble3D val="0"/>
          </c:dPt>
          <c:dPt>
            <c:idx val="35"/>
            <c:bubble3D val="0"/>
          </c:dPt>
          <c:dPt>
            <c:idx val="36"/>
            <c:marker>
              <c:symbol val="x"/>
              <c:size val="5"/>
            </c:marker>
            <c:bubble3D val="0"/>
          </c:dPt>
          <c:dPt>
            <c:idx val="37"/>
            <c:marker>
              <c:symbol val="x"/>
              <c:size val="5"/>
            </c:marker>
            <c:bubble3D val="0"/>
          </c:dPt>
          <c:dPt>
            <c:idx val="38"/>
            <c:marker>
              <c:symbol val="x"/>
              <c:size val="5"/>
            </c:marker>
            <c:bubble3D val="0"/>
          </c:dPt>
          <c:dPt>
            <c:idx val="39"/>
            <c:bubble3D val="0"/>
          </c:dPt>
          <c:dPt>
            <c:idx val="40"/>
            <c:bubble3D val="0"/>
          </c:dPt>
          <c:dPt>
            <c:idx val="41"/>
            <c:bubble3D val="0"/>
          </c:dPt>
          <c:dPt>
            <c:idx val="42"/>
            <c:bubble3D val="0"/>
          </c:dPt>
          <c:dPt>
            <c:idx val="43"/>
            <c:bubble3D val="0"/>
          </c:dPt>
          <c:dPt>
            <c:idx val="44"/>
            <c:bubble3D val="0"/>
          </c:dPt>
          <c:dPt>
            <c:idx val="45"/>
            <c:bubble3D val="0"/>
          </c:dPt>
          <c:dPt>
            <c:idx val="46"/>
            <c:bubble3D val="0"/>
          </c:dPt>
          <c:dPt>
            <c:idx val="47"/>
            <c:bubble3D val="0"/>
          </c:dPt>
          <c:dPt>
            <c:idx val="48"/>
            <c:bubble3D val="0"/>
          </c:dPt>
          <c:dPt>
            <c:idx val="49"/>
            <c:bubble3D val="0"/>
          </c:dPt>
          <c:dPt>
            <c:idx val="50"/>
            <c:bubble3D val="0"/>
          </c:dPt>
          <c:dPt>
            <c:idx val="51"/>
            <c:bubble3D val="0"/>
          </c:dPt>
          <c:dPt>
            <c:idx val="52"/>
            <c:bubble3D val="0"/>
          </c:dPt>
          <c:dPt>
            <c:idx val="53"/>
            <c:bubble3D val="0"/>
          </c:dPt>
          <c:dPt>
            <c:idx val="54"/>
            <c:bubble3D val="0"/>
          </c:dPt>
          <c:dPt>
            <c:idx val="55"/>
            <c:bubble3D val="0"/>
          </c:dPt>
          <c:dPt>
            <c:idx val="56"/>
            <c:bubble3D val="0"/>
          </c:dPt>
          <c:dPt>
            <c:idx val="57"/>
            <c:bubble3D val="0"/>
          </c:dPt>
          <c:dPt>
            <c:idx val="58"/>
            <c:bubble3D val="0"/>
          </c:dPt>
          <c:dPt>
            <c:idx val="59"/>
            <c:bubble3D val="0"/>
          </c:dPt>
          <c:dPt>
            <c:idx val="60"/>
            <c:bubble3D val="0"/>
          </c:dPt>
          <c:dPt>
            <c:idx val="61"/>
            <c:bubble3D val="0"/>
          </c:dPt>
          <c:dPt>
            <c:idx val="62"/>
            <c:bubble3D val="0"/>
          </c:dPt>
          <c:dPt>
            <c:idx val="63"/>
            <c:bubble3D val="0"/>
          </c:dPt>
          <c:dPt>
            <c:idx val="64"/>
            <c:bubble3D val="0"/>
          </c:dPt>
          <c:dPt>
            <c:idx val="65"/>
            <c:bubble3D val="0"/>
          </c:dPt>
          <c:dPt>
            <c:idx val="66"/>
            <c:bubble3D val="0"/>
          </c:dPt>
          <c:dPt>
            <c:idx val="67"/>
            <c:bubble3D val="0"/>
          </c:dPt>
          <c:dPt>
            <c:idx val="68"/>
            <c:bubble3D val="0"/>
          </c:dPt>
          <c:dPt>
            <c:idx val="69"/>
            <c:bubble3D val="0"/>
          </c:dPt>
          <c:dPt>
            <c:idx val="70"/>
            <c:bubble3D val="0"/>
          </c:dPt>
          <c:dPt>
            <c:idx val="71"/>
            <c:bubble3D val="0"/>
          </c:dPt>
          <c:dPt>
            <c:idx val="72"/>
            <c:bubble3D val="0"/>
          </c:dPt>
          <c:dPt>
            <c:idx val="73"/>
            <c:bubble3D val="0"/>
          </c:dPt>
          <c:dPt>
            <c:idx val="74"/>
            <c:bubble3D val="0"/>
          </c:dPt>
          <c:dPt>
            <c:idx val="75"/>
            <c:bubble3D val="0"/>
          </c:dPt>
          <c:dPt>
            <c:idx val="76"/>
            <c:bubble3D val="0"/>
          </c:dPt>
          <c:dPt>
            <c:idx val="77"/>
            <c:bubble3D val="0"/>
          </c:dPt>
          <c:cat>
            <c:strRef>
              <c:f>'Class 2'!$B$4:$B$72</c:f>
              <c:strCache>
                <c:ptCount val="6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  <c:pt idx="66">
                  <c:v>39-Other</c:v>
                </c:pt>
                <c:pt idx="67">
                  <c:v>39-Other</c:v>
                </c:pt>
                <c:pt idx="68">
                  <c:v>39-Other</c:v>
                </c:pt>
              </c:strCache>
            </c:strRef>
          </c:cat>
          <c:val>
            <c:numRef>
              <c:f>'Class 2'!$V$4:$V$72</c:f>
              <c:numCache>
                <c:formatCode>0.00</c:formatCode>
                <c:ptCount val="69"/>
                <c:pt idx="0">
                  <c:v>-2.5392956464490148</c:v>
                </c:pt>
                <c:pt idx="1">
                  <c:v>-2.7448835378306069</c:v>
                </c:pt>
                <c:pt idx="2">
                  <c:v>-2.3070499465090881</c:v>
                </c:pt>
                <c:pt idx="3">
                  <c:v>-1.4706944539879858</c:v>
                </c:pt>
                <c:pt idx="4">
                  <c:v>-1.2480791515154399</c:v>
                </c:pt>
                <c:pt idx="5">
                  <c:v>-1.5689200726393848</c:v>
                </c:pt>
                <c:pt idx="6">
                  <c:v>-2.0750175704532761</c:v>
                </c:pt>
                <c:pt idx="7">
                  <c:v>-1.710489090919376</c:v>
                </c:pt>
                <c:pt idx="8">
                  <c:v>-1.7462010811718713</c:v>
                </c:pt>
                <c:pt idx="9">
                  <c:v>-5.9444597776849539</c:v>
                </c:pt>
                <c:pt idx="10">
                  <c:v>-6.6311125875359407</c:v>
                </c:pt>
                <c:pt idx="11">
                  <c:v>-5.863882054548478</c:v>
                </c:pt>
                <c:pt idx="12">
                  <c:v>-1.4584652563970213</c:v>
                </c:pt>
                <c:pt idx="13">
                  <c:v>-1.3533418058936462</c:v>
                </c:pt>
                <c:pt idx="14">
                  <c:v>-1.8690223708591462</c:v>
                </c:pt>
                <c:pt idx="15">
                  <c:v>-1.2818248983232747</c:v>
                </c:pt>
                <c:pt idx="16">
                  <c:v>-1.0058765685736839</c:v>
                </c:pt>
                <c:pt idx="17">
                  <c:v>-1.0486654261283723</c:v>
                </c:pt>
                <c:pt idx="18">
                  <c:v>-1.3346980329061326</c:v>
                </c:pt>
                <c:pt idx="19">
                  <c:v>-2.0492745515693378</c:v>
                </c:pt>
                <c:pt idx="20">
                  <c:v>-1.8719796480447901</c:v>
                </c:pt>
                <c:pt idx="21">
                  <c:v>-1.6583258233661753</c:v>
                </c:pt>
                <c:pt idx="22">
                  <c:v>-1.8641200833848584</c:v>
                </c:pt>
                <c:pt idx="23">
                  <c:v>-1.6211842875301932</c:v>
                </c:pt>
                <c:pt idx="24">
                  <c:v>-2.6804564326641089</c:v>
                </c:pt>
                <c:pt idx="25">
                  <c:v>-2.6211084888085194</c:v>
                </c:pt>
                <c:pt idx="26">
                  <c:v>-2.6152182272709106</c:v>
                </c:pt>
                <c:pt idx="27">
                  <c:v>-2.6830212971236689</c:v>
                </c:pt>
                <c:pt idx="28">
                  <c:v>-1.5404067043765972</c:v>
                </c:pt>
                <c:pt idx="29">
                  <c:v>-2.3202038154989397</c:v>
                </c:pt>
                <c:pt idx="30">
                  <c:v>-0.96014311523470863</c:v>
                </c:pt>
                <c:pt idx="31">
                  <c:v>-0.67074555388253865</c:v>
                </c:pt>
                <c:pt idx="32">
                  <c:v>0.95461986217660144</c:v>
                </c:pt>
                <c:pt idx="33">
                  <c:v>-5.4053037010456526</c:v>
                </c:pt>
                <c:pt idx="34">
                  <c:v>-2.39472043203167</c:v>
                </c:pt>
                <c:pt idx="35">
                  <c:v>-2.3039126224790003</c:v>
                </c:pt>
                <c:pt idx="36">
                  <c:v>-2.3167575018729054</c:v>
                </c:pt>
                <c:pt idx="37">
                  <c:v>-2.1130927676767648</c:v>
                </c:pt>
                <c:pt idx="38">
                  <c:v>-2.4255805772835295</c:v>
                </c:pt>
                <c:pt idx="39">
                  <c:v>-1.5571012881812969</c:v>
                </c:pt>
                <c:pt idx="40">
                  <c:v>-1.9879975832123291</c:v>
                </c:pt>
                <c:pt idx="41">
                  <c:v>-2.0300033570588698</c:v>
                </c:pt>
                <c:pt idx="42">
                  <c:v>-13.980712250635415</c:v>
                </c:pt>
                <c:pt idx="43">
                  <c:v>-15.583935921716332</c:v>
                </c:pt>
                <c:pt idx="44">
                  <c:v>-10.478668173938862</c:v>
                </c:pt>
                <c:pt idx="45">
                  <c:v>-3.0027202426233761</c:v>
                </c:pt>
                <c:pt idx="46">
                  <c:v>-3.331759162839139</c:v>
                </c:pt>
                <c:pt idx="47">
                  <c:v>-3.4743277575369462</c:v>
                </c:pt>
                <c:pt idx="48">
                  <c:v>-2.7187276783565504</c:v>
                </c:pt>
                <c:pt idx="49">
                  <c:v>-2.8145135529079894</c:v>
                </c:pt>
                <c:pt idx="50">
                  <c:v>-3.5940192464037288</c:v>
                </c:pt>
                <c:pt idx="51">
                  <c:v>-1.9209048589354805</c:v>
                </c:pt>
                <c:pt idx="52">
                  <c:v>-2.9661434405981275</c:v>
                </c:pt>
                <c:pt idx="53">
                  <c:v>-2.8777111227944472</c:v>
                </c:pt>
                <c:pt idx="54">
                  <c:v>-0.3285206208226914</c:v>
                </c:pt>
                <c:pt idx="55">
                  <c:v>0.34950301270476741</c:v>
                </c:pt>
                <c:pt idx="56">
                  <c:v>0.14082046816643323</c:v>
                </c:pt>
                <c:pt idx="57">
                  <c:v>1.0681600187784765</c:v>
                </c:pt>
                <c:pt idx="58">
                  <c:v>12.139297107576866</c:v>
                </c:pt>
                <c:pt idx="59">
                  <c:v>-9.7356144589754674</c:v>
                </c:pt>
                <c:pt idx="60">
                  <c:v>-2.6463955655618157</c:v>
                </c:pt>
                <c:pt idx="61">
                  <c:v>-2.2115721389723944</c:v>
                </c:pt>
                <c:pt idx="62">
                  <c:v>-1.5421553882859305</c:v>
                </c:pt>
                <c:pt idx="66">
                  <c:v>-75.203796169949499</c:v>
                </c:pt>
                <c:pt idx="67">
                  <c:v>-75.238022356834961</c:v>
                </c:pt>
                <c:pt idx="68">
                  <c:v>-74.511644095660188</c:v>
                </c:pt>
              </c:numCache>
            </c:numRef>
          </c:val>
          <c:smooth val="0"/>
        </c:ser>
        <c:ser>
          <c:idx val="1"/>
          <c:order val="1"/>
          <c:tx>
            <c:v>Median (-2.16%)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dPt>
            <c:idx val="76"/>
            <c:bubble3D val="0"/>
          </c:dPt>
          <c:cat>
            <c:strRef>
              <c:f>'Class 2'!$B$4:$B$72</c:f>
              <c:strCache>
                <c:ptCount val="6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  <c:pt idx="66">
                  <c:v>39-Other</c:v>
                </c:pt>
                <c:pt idx="67">
                  <c:v>39-Other</c:v>
                </c:pt>
                <c:pt idx="68">
                  <c:v>39-Other</c:v>
                </c:pt>
              </c:strCache>
            </c:strRef>
          </c:cat>
          <c:val>
            <c:numRef>
              <c:f>'Class 2'!$AM$4:$AM$72</c:f>
              <c:numCache>
                <c:formatCode>0.00</c:formatCode>
                <c:ptCount val="69"/>
                <c:pt idx="0">
                  <c:v>-2.1623324533245798</c:v>
                </c:pt>
                <c:pt idx="1">
                  <c:v>-2.1623324533245798</c:v>
                </c:pt>
                <c:pt idx="2">
                  <c:v>-2.1623324533245798</c:v>
                </c:pt>
                <c:pt idx="3">
                  <c:v>-2.1623324533245798</c:v>
                </c:pt>
                <c:pt idx="4">
                  <c:v>-2.1623324533245798</c:v>
                </c:pt>
                <c:pt idx="5">
                  <c:v>-2.1623324533245798</c:v>
                </c:pt>
                <c:pt idx="6">
                  <c:v>-2.1623324533245798</c:v>
                </c:pt>
                <c:pt idx="7">
                  <c:v>-2.1623324533245798</c:v>
                </c:pt>
                <c:pt idx="8">
                  <c:v>-2.1623324533245798</c:v>
                </c:pt>
                <c:pt idx="9">
                  <c:v>-2.1623324533245798</c:v>
                </c:pt>
                <c:pt idx="10">
                  <c:v>-2.1623324533245798</c:v>
                </c:pt>
                <c:pt idx="11">
                  <c:v>-2.1623324533245798</c:v>
                </c:pt>
                <c:pt idx="12">
                  <c:v>-2.1623324533245798</c:v>
                </c:pt>
                <c:pt idx="13">
                  <c:v>-2.1623324533245798</c:v>
                </c:pt>
                <c:pt idx="14">
                  <c:v>-2.1623324533245798</c:v>
                </c:pt>
                <c:pt idx="15">
                  <c:v>-2.1623324533245798</c:v>
                </c:pt>
                <c:pt idx="16">
                  <c:v>-2.1623324533245798</c:v>
                </c:pt>
                <c:pt idx="17">
                  <c:v>-2.1623324533245798</c:v>
                </c:pt>
                <c:pt idx="18">
                  <c:v>-2.1623324533245798</c:v>
                </c:pt>
                <c:pt idx="19">
                  <c:v>-2.1623324533245798</c:v>
                </c:pt>
                <c:pt idx="20">
                  <c:v>-2.1623324533245798</c:v>
                </c:pt>
                <c:pt idx="21">
                  <c:v>-2.1623324533245798</c:v>
                </c:pt>
                <c:pt idx="22">
                  <c:v>-2.1623324533245798</c:v>
                </c:pt>
                <c:pt idx="23">
                  <c:v>-2.1623324533245798</c:v>
                </c:pt>
                <c:pt idx="24">
                  <c:v>-2.1623324533245798</c:v>
                </c:pt>
                <c:pt idx="25">
                  <c:v>-2.1623324533245798</c:v>
                </c:pt>
                <c:pt idx="26">
                  <c:v>-2.1623324533245798</c:v>
                </c:pt>
                <c:pt idx="27">
                  <c:v>-2.1623324533245798</c:v>
                </c:pt>
                <c:pt idx="28">
                  <c:v>-2.1623324533245798</c:v>
                </c:pt>
                <c:pt idx="29">
                  <c:v>-2.1623324533245798</c:v>
                </c:pt>
                <c:pt idx="30">
                  <c:v>-2.1623324533245798</c:v>
                </c:pt>
                <c:pt idx="31">
                  <c:v>-2.1623324533245798</c:v>
                </c:pt>
                <c:pt idx="32">
                  <c:v>-2.1623324533245798</c:v>
                </c:pt>
                <c:pt idx="33">
                  <c:v>-2.1623324533245798</c:v>
                </c:pt>
                <c:pt idx="34">
                  <c:v>-2.1623324533245798</c:v>
                </c:pt>
                <c:pt idx="35">
                  <c:v>-2.1623324533245798</c:v>
                </c:pt>
                <c:pt idx="36">
                  <c:v>-2.1623324533245798</c:v>
                </c:pt>
                <c:pt idx="37">
                  <c:v>-2.1623324533245798</c:v>
                </c:pt>
                <c:pt idx="38">
                  <c:v>-2.1623324533245798</c:v>
                </c:pt>
                <c:pt idx="39">
                  <c:v>-2.1623324533245798</c:v>
                </c:pt>
                <c:pt idx="40">
                  <c:v>-2.1623324533245798</c:v>
                </c:pt>
                <c:pt idx="41">
                  <c:v>-2.1623324533245798</c:v>
                </c:pt>
                <c:pt idx="42">
                  <c:v>-2.1623324533245798</c:v>
                </c:pt>
                <c:pt idx="43">
                  <c:v>-2.1623324533245798</c:v>
                </c:pt>
                <c:pt idx="44">
                  <c:v>-2.1623324533245798</c:v>
                </c:pt>
                <c:pt idx="45">
                  <c:v>-2.1623324533245798</c:v>
                </c:pt>
                <c:pt idx="46">
                  <c:v>-2.1623324533245798</c:v>
                </c:pt>
                <c:pt idx="47">
                  <c:v>-2.1623324533245798</c:v>
                </c:pt>
                <c:pt idx="48">
                  <c:v>-2.1623324533245798</c:v>
                </c:pt>
                <c:pt idx="49">
                  <c:v>-2.1623324533245798</c:v>
                </c:pt>
                <c:pt idx="50">
                  <c:v>-2.1623324533245798</c:v>
                </c:pt>
                <c:pt idx="51">
                  <c:v>-2.1623324533245798</c:v>
                </c:pt>
                <c:pt idx="52">
                  <c:v>-2.1623324533245798</c:v>
                </c:pt>
                <c:pt idx="53">
                  <c:v>-2.1623324533245798</c:v>
                </c:pt>
                <c:pt idx="54">
                  <c:v>-2.1623324533245798</c:v>
                </c:pt>
                <c:pt idx="55">
                  <c:v>-2.1623324533245798</c:v>
                </c:pt>
                <c:pt idx="56">
                  <c:v>-2.1623324533245798</c:v>
                </c:pt>
                <c:pt idx="57">
                  <c:v>-2.1623324533245798</c:v>
                </c:pt>
                <c:pt idx="58">
                  <c:v>-2.1623324533245798</c:v>
                </c:pt>
                <c:pt idx="59">
                  <c:v>-2.1623324533245798</c:v>
                </c:pt>
                <c:pt idx="60">
                  <c:v>-2.1623324533245798</c:v>
                </c:pt>
                <c:pt idx="61">
                  <c:v>-2.1623324533245798</c:v>
                </c:pt>
                <c:pt idx="62">
                  <c:v>-2.1623324533245798</c:v>
                </c:pt>
                <c:pt idx="63">
                  <c:v>-2.1623324533245798</c:v>
                </c:pt>
                <c:pt idx="64">
                  <c:v>-2.1623324533245798</c:v>
                </c:pt>
                <c:pt idx="65">
                  <c:v>-2.1623324533245798</c:v>
                </c:pt>
                <c:pt idx="66">
                  <c:v>-2.1623324533245798</c:v>
                </c:pt>
                <c:pt idx="67">
                  <c:v>-2.1623324533245798</c:v>
                </c:pt>
                <c:pt idx="68">
                  <c:v>-2.1623324533245798</c:v>
                </c:pt>
              </c:numCache>
            </c:numRef>
          </c:val>
          <c:smooth val="0"/>
        </c:ser>
        <c:ser>
          <c:idx val="2"/>
          <c:order val="2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'Class 2'!$B$4:$B$72</c:f>
              <c:strCache>
                <c:ptCount val="6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  <c:pt idx="66">
                  <c:v>39-Other</c:v>
                </c:pt>
                <c:pt idx="67">
                  <c:v>39-Other</c:v>
                </c:pt>
                <c:pt idx="68">
                  <c:v>39-Other</c:v>
                </c:pt>
              </c:strCache>
            </c:strRef>
          </c:cat>
          <c:val>
            <c:numRef>
              <c:f>'Class 2'!$AN$4:$AN$72</c:f>
              <c:numCache>
                <c:formatCode>0.00</c:formatCode>
                <c:ptCount val="69"/>
                <c:pt idx="0">
                  <c:v>-7.1623324533245798</c:v>
                </c:pt>
                <c:pt idx="1">
                  <c:v>-7.1623324533245798</c:v>
                </c:pt>
                <c:pt idx="2">
                  <c:v>-7.1623324533245798</c:v>
                </c:pt>
                <c:pt idx="3">
                  <c:v>-7.1623324533245798</c:v>
                </c:pt>
                <c:pt idx="4">
                  <c:v>-7.1623324533245798</c:v>
                </c:pt>
                <c:pt idx="5">
                  <c:v>-7.1623324533245798</c:v>
                </c:pt>
                <c:pt idx="6">
                  <c:v>-7.1623324533245798</c:v>
                </c:pt>
                <c:pt idx="7">
                  <c:v>-7.1623324533245798</c:v>
                </c:pt>
                <c:pt idx="8">
                  <c:v>-7.1623324533245798</c:v>
                </c:pt>
                <c:pt idx="9">
                  <c:v>-7.1623324533245798</c:v>
                </c:pt>
                <c:pt idx="10">
                  <c:v>-7.1623324533245798</c:v>
                </c:pt>
                <c:pt idx="11">
                  <c:v>-7.1623324533245798</c:v>
                </c:pt>
                <c:pt idx="12">
                  <c:v>-7.1623324533245798</c:v>
                </c:pt>
                <c:pt idx="13">
                  <c:v>-7.1623324533245798</c:v>
                </c:pt>
                <c:pt idx="14">
                  <c:v>-7.1623324533245798</c:v>
                </c:pt>
                <c:pt idx="15">
                  <c:v>-7.1623324533245798</c:v>
                </c:pt>
                <c:pt idx="16">
                  <c:v>-7.1623324533245798</c:v>
                </c:pt>
                <c:pt idx="17">
                  <c:v>-7.1623324533245798</c:v>
                </c:pt>
                <c:pt idx="18">
                  <c:v>-7.1623324533245798</c:v>
                </c:pt>
                <c:pt idx="19">
                  <c:v>-7.1623324533245798</c:v>
                </c:pt>
                <c:pt idx="20">
                  <c:v>-7.1623324533245798</c:v>
                </c:pt>
                <c:pt idx="21">
                  <c:v>-7.1623324533245798</c:v>
                </c:pt>
                <c:pt idx="22">
                  <c:v>-7.1623324533245798</c:v>
                </c:pt>
                <c:pt idx="23">
                  <c:v>-7.1623324533245798</c:v>
                </c:pt>
                <c:pt idx="24">
                  <c:v>-7.1623324533245798</c:v>
                </c:pt>
                <c:pt idx="25">
                  <c:v>-7.1623324533245798</c:v>
                </c:pt>
                <c:pt idx="26">
                  <c:v>-7.1623324533245798</c:v>
                </c:pt>
                <c:pt idx="27">
                  <c:v>-7.1623324533245798</c:v>
                </c:pt>
                <c:pt idx="28">
                  <c:v>-7.1623324533245798</c:v>
                </c:pt>
                <c:pt idx="29">
                  <c:v>-7.1623324533245798</c:v>
                </c:pt>
                <c:pt idx="30">
                  <c:v>-7.1623324533245798</c:v>
                </c:pt>
                <c:pt idx="31">
                  <c:v>-7.1623324533245798</c:v>
                </c:pt>
                <c:pt idx="32">
                  <c:v>-7.1623324533245798</c:v>
                </c:pt>
                <c:pt idx="33">
                  <c:v>-7.1623324533245798</c:v>
                </c:pt>
                <c:pt idx="34">
                  <c:v>-7.1623324533245798</c:v>
                </c:pt>
                <c:pt idx="35">
                  <c:v>-7.1623324533245798</c:v>
                </c:pt>
                <c:pt idx="36">
                  <c:v>-7.1623324533245798</c:v>
                </c:pt>
                <c:pt idx="37">
                  <c:v>-7.1623324533245798</c:v>
                </c:pt>
                <c:pt idx="38">
                  <c:v>-7.1623324533245798</c:v>
                </c:pt>
                <c:pt idx="39">
                  <c:v>-7.1623324533245798</c:v>
                </c:pt>
                <c:pt idx="40">
                  <c:v>-7.1623324533245798</c:v>
                </c:pt>
                <c:pt idx="41">
                  <c:v>-7.1623324533245798</c:v>
                </c:pt>
                <c:pt idx="42">
                  <c:v>-7.1623324533245798</c:v>
                </c:pt>
                <c:pt idx="43">
                  <c:v>-7.1623324533245798</c:v>
                </c:pt>
                <c:pt idx="44">
                  <c:v>-7.1623324533245798</c:v>
                </c:pt>
                <c:pt idx="45">
                  <c:v>-7.1623324533245798</c:v>
                </c:pt>
                <c:pt idx="46">
                  <c:v>-7.1623324533245798</c:v>
                </c:pt>
                <c:pt idx="47">
                  <c:v>-7.1623324533245798</c:v>
                </c:pt>
                <c:pt idx="48">
                  <c:v>-7.1623324533245798</c:v>
                </c:pt>
                <c:pt idx="49">
                  <c:v>-7.1623324533245798</c:v>
                </c:pt>
                <c:pt idx="50">
                  <c:v>-7.1623324533245798</c:v>
                </c:pt>
                <c:pt idx="51">
                  <c:v>-7.1623324533245798</c:v>
                </c:pt>
                <c:pt idx="52">
                  <c:v>-7.1623324533245798</c:v>
                </c:pt>
                <c:pt idx="53">
                  <c:v>-7.1623324533245798</c:v>
                </c:pt>
                <c:pt idx="54">
                  <c:v>-7.1623324533245798</c:v>
                </c:pt>
                <c:pt idx="55">
                  <c:v>-7.1623324533245798</c:v>
                </c:pt>
                <c:pt idx="56">
                  <c:v>-7.1623324533245798</c:v>
                </c:pt>
                <c:pt idx="57">
                  <c:v>-7.1623324533245798</c:v>
                </c:pt>
                <c:pt idx="58">
                  <c:v>-7.1623324533245798</c:v>
                </c:pt>
                <c:pt idx="59">
                  <c:v>-7.1623324533245798</c:v>
                </c:pt>
                <c:pt idx="60">
                  <c:v>-7.1623324533245798</c:v>
                </c:pt>
                <c:pt idx="61">
                  <c:v>-7.1623324533245798</c:v>
                </c:pt>
                <c:pt idx="62">
                  <c:v>-7.1623324533245798</c:v>
                </c:pt>
                <c:pt idx="63">
                  <c:v>-7.1623324533245798</c:v>
                </c:pt>
                <c:pt idx="64">
                  <c:v>-7.1623324533245798</c:v>
                </c:pt>
                <c:pt idx="65">
                  <c:v>-7.1623324533245798</c:v>
                </c:pt>
                <c:pt idx="66">
                  <c:v>-7.1623324533245798</c:v>
                </c:pt>
                <c:pt idx="67">
                  <c:v>-7.1623324533245798</c:v>
                </c:pt>
                <c:pt idx="68">
                  <c:v>-7.1623324533245798</c:v>
                </c:pt>
              </c:numCache>
            </c:numRef>
          </c:val>
          <c:smooth val="0"/>
        </c:ser>
        <c:ser>
          <c:idx val="3"/>
          <c:order val="3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'Class 2'!$B$4:$B$72</c:f>
              <c:strCache>
                <c:ptCount val="6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  <c:pt idx="66">
                  <c:v>39-Other</c:v>
                </c:pt>
                <c:pt idx="67">
                  <c:v>39-Other</c:v>
                </c:pt>
                <c:pt idx="68">
                  <c:v>39-Other</c:v>
                </c:pt>
              </c:strCache>
            </c:strRef>
          </c:cat>
          <c:val>
            <c:numRef>
              <c:f>'Class 2'!$AO$4:$AO$72</c:f>
              <c:numCache>
                <c:formatCode>0.00</c:formatCode>
                <c:ptCount val="69"/>
                <c:pt idx="0">
                  <c:v>2.8376675466754202</c:v>
                </c:pt>
                <c:pt idx="1">
                  <c:v>2.8376675466754202</c:v>
                </c:pt>
                <c:pt idx="2">
                  <c:v>2.8376675466754202</c:v>
                </c:pt>
                <c:pt idx="3">
                  <c:v>2.8376675466754202</c:v>
                </c:pt>
                <c:pt idx="4">
                  <c:v>2.8376675466754202</c:v>
                </c:pt>
                <c:pt idx="5">
                  <c:v>2.8376675466754202</c:v>
                </c:pt>
                <c:pt idx="6">
                  <c:v>2.8376675466754202</c:v>
                </c:pt>
                <c:pt idx="7">
                  <c:v>2.8376675466754202</c:v>
                </c:pt>
                <c:pt idx="8">
                  <c:v>2.8376675466754202</c:v>
                </c:pt>
                <c:pt idx="9">
                  <c:v>2.8376675466754202</c:v>
                </c:pt>
                <c:pt idx="10">
                  <c:v>2.8376675466754202</c:v>
                </c:pt>
                <c:pt idx="11">
                  <c:v>2.8376675466754202</c:v>
                </c:pt>
                <c:pt idx="12">
                  <c:v>2.8376675466754202</c:v>
                </c:pt>
                <c:pt idx="13">
                  <c:v>2.8376675466754202</c:v>
                </c:pt>
                <c:pt idx="14">
                  <c:v>2.8376675466754202</c:v>
                </c:pt>
                <c:pt idx="15">
                  <c:v>2.8376675466754202</c:v>
                </c:pt>
                <c:pt idx="16">
                  <c:v>2.8376675466754202</c:v>
                </c:pt>
                <c:pt idx="17">
                  <c:v>2.8376675466754202</c:v>
                </c:pt>
                <c:pt idx="18">
                  <c:v>2.8376675466754202</c:v>
                </c:pt>
                <c:pt idx="19">
                  <c:v>2.8376675466754202</c:v>
                </c:pt>
                <c:pt idx="20">
                  <c:v>2.8376675466754202</c:v>
                </c:pt>
                <c:pt idx="21">
                  <c:v>2.8376675466754202</c:v>
                </c:pt>
                <c:pt idx="22">
                  <c:v>2.8376675466754202</c:v>
                </c:pt>
                <c:pt idx="23">
                  <c:v>2.8376675466754202</c:v>
                </c:pt>
                <c:pt idx="24">
                  <c:v>2.8376675466754202</c:v>
                </c:pt>
                <c:pt idx="25">
                  <c:v>2.8376675466754202</c:v>
                </c:pt>
                <c:pt idx="26">
                  <c:v>2.8376675466754202</c:v>
                </c:pt>
                <c:pt idx="27">
                  <c:v>2.8376675466754202</c:v>
                </c:pt>
                <c:pt idx="28">
                  <c:v>2.8376675466754202</c:v>
                </c:pt>
                <c:pt idx="29">
                  <c:v>2.8376675466754202</c:v>
                </c:pt>
                <c:pt idx="30">
                  <c:v>2.8376675466754202</c:v>
                </c:pt>
                <c:pt idx="31">
                  <c:v>2.8376675466754202</c:v>
                </c:pt>
                <c:pt idx="32">
                  <c:v>2.8376675466754202</c:v>
                </c:pt>
                <c:pt idx="33">
                  <c:v>2.8376675466754202</c:v>
                </c:pt>
                <c:pt idx="34">
                  <c:v>2.8376675466754202</c:v>
                </c:pt>
                <c:pt idx="35">
                  <c:v>2.8376675466754202</c:v>
                </c:pt>
                <c:pt idx="36">
                  <c:v>2.8376675466754202</c:v>
                </c:pt>
                <c:pt idx="37">
                  <c:v>2.8376675466754202</c:v>
                </c:pt>
                <c:pt idx="38">
                  <c:v>2.8376675466754202</c:v>
                </c:pt>
                <c:pt idx="39">
                  <c:v>2.8376675466754202</c:v>
                </c:pt>
                <c:pt idx="40">
                  <c:v>2.8376675466754202</c:v>
                </c:pt>
                <c:pt idx="41">
                  <c:v>2.8376675466754202</c:v>
                </c:pt>
                <c:pt idx="42">
                  <c:v>2.8376675466754202</c:v>
                </c:pt>
                <c:pt idx="43">
                  <c:v>2.8376675466754202</c:v>
                </c:pt>
                <c:pt idx="44">
                  <c:v>2.8376675466754202</c:v>
                </c:pt>
                <c:pt idx="45">
                  <c:v>2.8376675466754202</c:v>
                </c:pt>
                <c:pt idx="46">
                  <c:v>2.8376675466754202</c:v>
                </c:pt>
                <c:pt idx="47">
                  <c:v>2.8376675466754202</c:v>
                </c:pt>
                <c:pt idx="48">
                  <c:v>2.8376675466754202</c:v>
                </c:pt>
                <c:pt idx="49">
                  <c:v>2.8376675466754202</c:v>
                </c:pt>
                <c:pt idx="50">
                  <c:v>2.8376675466754202</c:v>
                </c:pt>
                <c:pt idx="51">
                  <c:v>2.8376675466754202</c:v>
                </c:pt>
                <c:pt idx="52">
                  <c:v>2.8376675466754202</c:v>
                </c:pt>
                <c:pt idx="53">
                  <c:v>2.8376675466754202</c:v>
                </c:pt>
                <c:pt idx="54">
                  <c:v>2.8376675466754202</c:v>
                </c:pt>
                <c:pt idx="55">
                  <c:v>2.8376675466754202</c:v>
                </c:pt>
                <c:pt idx="56">
                  <c:v>2.8376675466754202</c:v>
                </c:pt>
                <c:pt idx="57">
                  <c:v>2.8376675466754202</c:v>
                </c:pt>
                <c:pt idx="58">
                  <c:v>2.8376675466754202</c:v>
                </c:pt>
                <c:pt idx="59">
                  <c:v>2.8376675466754202</c:v>
                </c:pt>
                <c:pt idx="60">
                  <c:v>2.8376675466754202</c:v>
                </c:pt>
                <c:pt idx="61">
                  <c:v>2.8376675466754202</c:v>
                </c:pt>
                <c:pt idx="62">
                  <c:v>2.8376675466754202</c:v>
                </c:pt>
                <c:pt idx="63">
                  <c:v>2.8376675466754202</c:v>
                </c:pt>
                <c:pt idx="64">
                  <c:v>2.8376675466754202</c:v>
                </c:pt>
                <c:pt idx="65">
                  <c:v>2.8376675466754202</c:v>
                </c:pt>
                <c:pt idx="66">
                  <c:v>2.8376675466754202</c:v>
                </c:pt>
                <c:pt idx="67">
                  <c:v>2.8376675466754202</c:v>
                </c:pt>
                <c:pt idx="68">
                  <c:v>2.8376675466754202</c:v>
                </c:pt>
              </c:numCache>
            </c:numRef>
          </c:val>
          <c:smooth val="0"/>
        </c:ser>
        <c:ser>
          <c:idx val="4"/>
          <c:order val="4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'Class 2'!$B$4:$B$72</c:f>
              <c:strCache>
                <c:ptCount val="6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  <c:pt idx="66">
                  <c:v>39-Other</c:v>
                </c:pt>
                <c:pt idx="67">
                  <c:v>39-Other</c:v>
                </c:pt>
                <c:pt idx="68">
                  <c:v>39-Other</c:v>
                </c:pt>
              </c:strCache>
            </c:strRef>
          </c:cat>
          <c:val>
            <c:numRef>
              <c:f>'Class 2'!$AP$4:$AP$72</c:f>
              <c:numCache>
                <c:formatCode>0.00</c:formatCode>
                <c:ptCount val="69"/>
                <c:pt idx="0">
                  <c:v>-5.100215006998936</c:v>
                </c:pt>
                <c:pt idx="1">
                  <c:v>-5.100215006998936</c:v>
                </c:pt>
                <c:pt idx="2">
                  <c:v>-5.100215006998936</c:v>
                </c:pt>
                <c:pt idx="3">
                  <c:v>-5.100215006998936</c:v>
                </c:pt>
                <c:pt idx="4">
                  <c:v>-5.100215006998936</c:v>
                </c:pt>
                <c:pt idx="5">
                  <c:v>-5.100215006998936</c:v>
                </c:pt>
                <c:pt idx="6">
                  <c:v>-5.100215006998936</c:v>
                </c:pt>
                <c:pt idx="7">
                  <c:v>-5.100215006998936</c:v>
                </c:pt>
                <c:pt idx="8">
                  <c:v>-5.100215006998936</c:v>
                </c:pt>
                <c:pt idx="9">
                  <c:v>-5.100215006998936</c:v>
                </c:pt>
                <c:pt idx="10">
                  <c:v>-5.100215006998936</c:v>
                </c:pt>
                <c:pt idx="11">
                  <c:v>-5.100215006998936</c:v>
                </c:pt>
                <c:pt idx="12">
                  <c:v>-5.100215006998936</c:v>
                </c:pt>
                <c:pt idx="13">
                  <c:v>-5.100215006998936</c:v>
                </c:pt>
                <c:pt idx="14">
                  <c:v>-5.100215006998936</c:v>
                </c:pt>
                <c:pt idx="15">
                  <c:v>-5.100215006998936</c:v>
                </c:pt>
                <c:pt idx="16">
                  <c:v>-5.100215006998936</c:v>
                </c:pt>
                <c:pt idx="17">
                  <c:v>-5.100215006998936</c:v>
                </c:pt>
                <c:pt idx="18">
                  <c:v>-5.100215006998936</c:v>
                </c:pt>
                <c:pt idx="19">
                  <c:v>-5.100215006998936</c:v>
                </c:pt>
                <c:pt idx="20">
                  <c:v>-5.100215006998936</c:v>
                </c:pt>
                <c:pt idx="21">
                  <c:v>-5.100215006998936</c:v>
                </c:pt>
                <c:pt idx="22">
                  <c:v>-5.100215006998936</c:v>
                </c:pt>
                <c:pt idx="23">
                  <c:v>-5.100215006998936</c:v>
                </c:pt>
                <c:pt idx="24">
                  <c:v>-5.100215006998936</c:v>
                </c:pt>
                <c:pt idx="25">
                  <c:v>-5.100215006998936</c:v>
                </c:pt>
                <c:pt idx="26">
                  <c:v>-5.100215006998936</c:v>
                </c:pt>
                <c:pt idx="27">
                  <c:v>-5.100215006998936</c:v>
                </c:pt>
                <c:pt idx="28">
                  <c:v>-5.100215006998936</c:v>
                </c:pt>
                <c:pt idx="29">
                  <c:v>-5.100215006998936</c:v>
                </c:pt>
                <c:pt idx="30">
                  <c:v>-5.100215006998936</c:v>
                </c:pt>
                <c:pt idx="31">
                  <c:v>-5.100215006998936</c:v>
                </c:pt>
                <c:pt idx="32">
                  <c:v>-5.100215006998936</c:v>
                </c:pt>
                <c:pt idx="33">
                  <c:v>-5.100215006998936</c:v>
                </c:pt>
                <c:pt idx="34">
                  <c:v>-5.100215006998936</c:v>
                </c:pt>
                <c:pt idx="35">
                  <c:v>-5.100215006998936</c:v>
                </c:pt>
                <c:pt idx="36">
                  <c:v>-5.100215006998936</c:v>
                </c:pt>
                <c:pt idx="37">
                  <c:v>-5.100215006998936</c:v>
                </c:pt>
                <c:pt idx="38">
                  <c:v>-5.100215006998936</c:v>
                </c:pt>
                <c:pt idx="39">
                  <c:v>-5.100215006998936</c:v>
                </c:pt>
                <c:pt idx="40">
                  <c:v>-5.100215006998936</c:v>
                </c:pt>
                <c:pt idx="41">
                  <c:v>-5.100215006998936</c:v>
                </c:pt>
                <c:pt idx="42">
                  <c:v>-5.100215006998936</c:v>
                </c:pt>
                <c:pt idx="43">
                  <c:v>-5.100215006998936</c:v>
                </c:pt>
                <c:pt idx="44">
                  <c:v>-5.100215006998936</c:v>
                </c:pt>
                <c:pt idx="45">
                  <c:v>-5.100215006998936</c:v>
                </c:pt>
                <c:pt idx="46">
                  <c:v>-5.100215006998936</c:v>
                </c:pt>
                <c:pt idx="47">
                  <c:v>-5.100215006998936</c:v>
                </c:pt>
                <c:pt idx="48">
                  <c:v>-5.100215006998936</c:v>
                </c:pt>
                <c:pt idx="49">
                  <c:v>-5.100215006998936</c:v>
                </c:pt>
                <c:pt idx="50">
                  <c:v>-5.100215006998936</c:v>
                </c:pt>
                <c:pt idx="51">
                  <c:v>-5.100215006998936</c:v>
                </c:pt>
                <c:pt idx="52">
                  <c:v>-5.100215006998936</c:v>
                </c:pt>
                <c:pt idx="53">
                  <c:v>-5.100215006998936</c:v>
                </c:pt>
                <c:pt idx="54">
                  <c:v>-5.100215006998936</c:v>
                </c:pt>
                <c:pt idx="55">
                  <c:v>-5.100215006998936</c:v>
                </c:pt>
                <c:pt idx="56">
                  <c:v>-5.100215006998936</c:v>
                </c:pt>
                <c:pt idx="57">
                  <c:v>-5.100215006998936</c:v>
                </c:pt>
                <c:pt idx="58">
                  <c:v>-5.100215006998936</c:v>
                </c:pt>
                <c:pt idx="59">
                  <c:v>-5.100215006998936</c:v>
                </c:pt>
                <c:pt idx="60">
                  <c:v>-5.100215006998936</c:v>
                </c:pt>
                <c:pt idx="61">
                  <c:v>-5.100215006998936</c:v>
                </c:pt>
                <c:pt idx="62">
                  <c:v>-5.100215006998936</c:v>
                </c:pt>
                <c:pt idx="63">
                  <c:v>-5.100215006998936</c:v>
                </c:pt>
                <c:pt idx="64">
                  <c:v>-5.100215006998936</c:v>
                </c:pt>
                <c:pt idx="65">
                  <c:v>-5.100215006998936</c:v>
                </c:pt>
                <c:pt idx="66">
                  <c:v>-5.100215006998936</c:v>
                </c:pt>
                <c:pt idx="67">
                  <c:v>-5.100215006998936</c:v>
                </c:pt>
                <c:pt idx="68">
                  <c:v>-5.100215006998936</c:v>
                </c:pt>
              </c:numCache>
            </c:numRef>
          </c:val>
          <c:smooth val="0"/>
        </c:ser>
        <c:ser>
          <c:idx val="5"/>
          <c:order val="5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'Class 2'!$B$4:$B$72</c:f>
              <c:strCache>
                <c:ptCount val="6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  <c:pt idx="66">
                  <c:v>39-Other</c:v>
                </c:pt>
                <c:pt idx="67">
                  <c:v>39-Other</c:v>
                </c:pt>
                <c:pt idx="68">
                  <c:v>39-Other</c:v>
                </c:pt>
              </c:strCache>
            </c:strRef>
          </c:cat>
          <c:val>
            <c:numRef>
              <c:f>'Class 2'!$AQ$4:$AQ$72</c:f>
              <c:numCache>
                <c:formatCode>0.00</c:formatCode>
                <c:ptCount val="69"/>
                <c:pt idx="0">
                  <c:v>0.77555010034977645</c:v>
                </c:pt>
                <c:pt idx="1">
                  <c:v>0.77555010034977645</c:v>
                </c:pt>
                <c:pt idx="2">
                  <c:v>0.77555010034977645</c:v>
                </c:pt>
                <c:pt idx="3">
                  <c:v>0.77555010034977645</c:v>
                </c:pt>
                <c:pt idx="4">
                  <c:v>0.77555010034977645</c:v>
                </c:pt>
                <c:pt idx="5">
                  <c:v>0.77555010034977645</c:v>
                </c:pt>
                <c:pt idx="6">
                  <c:v>0.77555010034977645</c:v>
                </c:pt>
                <c:pt idx="7">
                  <c:v>0.77555010034977645</c:v>
                </c:pt>
                <c:pt idx="8">
                  <c:v>0.77555010034977645</c:v>
                </c:pt>
                <c:pt idx="9">
                  <c:v>0.77555010034977645</c:v>
                </c:pt>
                <c:pt idx="10">
                  <c:v>0.77555010034977645</c:v>
                </c:pt>
                <c:pt idx="11">
                  <c:v>0.77555010034977645</c:v>
                </c:pt>
                <c:pt idx="12">
                  <c:v>0.77555010034977645</c:v>
                </c:pt>
                <c:pt idx="13">
                  <c:v>0.77555010034977645</c:v>
                </c:pt>
                <c:pt idx="14">
                  <c:v>0.77555010034977645</c:v>
                </c:pt>
                <c:pt idx="15">
                  <c:v>0.77555010034977645</c:v>
                </c:pt>
                <c:pt idx="16">
                  <c:v>0.77555010034977645</c:v>
                </c:pt>
                <c:pt idx="17">
                  <c:v>0.77555010034977645</c:v>
                </c:pt>
                <c:pt idx="18">
                  <c:v>0.77555010034977645</c:v>
                </c:pt>
                <c:pt idx="19">
                  <c:v>0.77555010034977645</c:v>
                </c:pt>
                <c:pt idx="20">
                  <c:v>0.77555010034977645</c:v>
                </c:pt>
                <c:pt idx="21">
                  <c:v>0.77555010034977645</c:v>
                </c:pt>
                <c:pt idx="22">
                  <c:v>0.77555010034977645</c:v>
                </c:pt>
                <c:pt idx="23">
                  <c:v>0.77555010034977645</c:v>
                </c:pt>
                <c:pt idx="24">
                  <c:v>0.77555010034977645</c:v>
                </c:pt>
                <c:pt idx="25">
                  <c:v>0.77555010034977645</c:v>
                </c:pt>
                <c:pt idx="26">
                  <c:v>0.77555010034977645</c:v>
                </c:pt>
                <c:pt idx="27">
                  <c:v>0.77555010034977645</c:v>
                </c:pt>
                <c:pt idx="28">
                  <c:v>0.77555010034977645</c:v>
                </c:pt>
                <c:pt idx="29">
                  <c:v>0.77555010034977645</c:v>
                </c:pt>
                <c:pt idx="30">
                  <c:v>0.77555010034977645</c:v>
                </c:pt>
                <c:pt idx="31">
                  <c:v>0.77555010034977645</c:v>
                </c:pt>
                <c:pt idx="32">
                  <c:v>0.77555010034977645</c:v>
                </c:pt>
                <c:pt idx="33">
                  <c:v>0.77555010034977645</c:v>
                </c:pt>
                <c:pt idx="34">
                  <c:v>0.77555010034977645</c:v>
                </c:pt>
                <c:pt idx="35">
                  <c:v>0.77555010034977645</c:v>
                </c:pt>
                <c:pt idx="36">
                  <c:v>0.77555010034977645</c:v>
                </c:pt>
                <c:pt idx="37">
                  <c:v>0.77555010034977645</c:v>
                </c:pt>
                <c:pt idx="38">
                  <c:v>0.77555010034977645</c:v>
                </c:pt>
                <c:pt idx="39">
                  <c:v>0.77555010034977645</c:v>
                </c:pt>
                <c:pt idx="40">
                  <c:v>0.77555010034977645</c:v>
                </c:pt>
                <c:pt idx="41">
                  <c:v>0.77555010034977645</c:v>
                </c:pt>
                <c:pt idx="42">
                  <c:v>0.77555010034977645</c:v>
                </c:pt>
                <c:pt idx="43">
                  <c:v>0.77555010034977645</c:v>
                </c:pt>
                <c:pt idx="44">
                  <c:v>0.77555010034977645</c:v>
                </c:pt>
                <c:pt idx="45">
                  <c:v>0.77555010034977645</c:v>
                </c:pt>
                <c:pt idx="46">
                  <c:v>0.77555010034977645</c:v>
                </c:pt>
                <c:pt idx="47">
                  <c:v>0.77555010034977645</c:v>
                </c:pt>
                <c:pt idx="48">
                  <c:v>0.77555010034977645</c:v>
                </c:pt>
                <c:pt idx="49">
                  <c:v>0.77555010034977645</c:v>
                </c:pt>
                <c:pt idx="50">
                  <c:v>0.77555010034977645</c:v>
                </c:pt>
                <c:pt idx="51">
                  <c:v>0.77555010034977645</c:v>
                </c:pt>
                <c:pt idx="52">
                  <c:v>0.77555010034977645</c:v>
                </c:pt>
                <c:pt idx="53">
                  <c:v>0.77555010034977645</c:v>
                </c:pt>
                <c:pt idx="54">
                  <c:v>0.77555010034977645</c:v>
                </c:pt>
                <c:pt idx="55">
                  <c:v>0.77555010034977645</c:v>
                </c:pt>
                <c:pt idx="56">
                  <c:v>0.77555010034977645</c:v>
                </c:pt>
                <c:pt idx="57">
                  <c:v>0.77555010034977645</c:v>
                </c:pt>
                <c:pt idx="58">
                  <c:v>0.77555010034977645</c:v>
                </c:pt>
                <c:pt idx="59">
                  <c:v>0.77555010034977645</c:v>
                </c:pt>
                <c:pt idx="60">
                  <c:v>0.77555010034977645</c:v>
                </c:pt>
                <c:pt idx="61">
                  <c:v>0.77555010034977645</c:v>
                </c:pt>
                <c:pt idx="62">
                  <c:v>0.77555010034977645</c:v>
                </c:pt>
                <c:pt idx="63">
                  <c:v>0.77555010034977645</c:v>
                </c:pt>
                <c:pt idx="64">
                  <c:v>0.77555010034977645</c:v>
                </c:pt>
                <c:pt idx="65">
                  <c:v>0.77555010034977645</c:v>
                </c:pt>
                <c:pt idx="66">
                  <c:v>0.77555010034977645</c:v>
                </c:pt>
                <c:pt idx="67">
                  <c:v>0.77555010034977645</c:v>
                </c:pt>
                <c:pt idx="68">
                  <c:v>0.77555010034977645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6264104"/>
        <c:axId val="246263712"/>
      </c:lineChart>
      <c:catAx>
        <c:axId val="246264104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Lab ID#</a:t>
                </a:r>
              </a:p>
            </c:rich>
          </c:tx>
          <c:layout>
            <c:manualLayout>
              <c:xMode val="edge"/>
              <c:yMode val="edge"/>
              <c:x val="0.4783574317445195"/>
              <c:y val="0.890701481359332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6263712"/>
        <c:crossesAt val="-20"/>
        <c:auto val="1"/>
        <c:lblAlgn val="ctr"/>
        <c:lblOffset val="100"/>
        <c:tickLblSkip val="3"/>
        <c:tickMarkSkip val="3"/>
        <c:noMultiLvlLbl val="0"/>
      </c:catAx>
      <c:valAx>
        <c:axId val="246263712"/>
        <c:scaling>
          <c:orientation val="minMax"/>
          <c:max val="15"/>
          <c:min val="-2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Sediment Concentration Percent Difference  </a:t>
                </a:r>
              </a:p>
            </c:rich>
          </c:tx>
          <c:layout>
            <c:manualLayout>
              <c:xMode val="edge"/>
              <c:yMode val="edge"/>
              <c:x val="1.3318575391599183E-2"/>
              <c:y val="0.2430667779747426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6264104"/>
        <c:crosses val="autoZero"/>
        <c:crossBetween val="between"/>
        <c:majorUnit val="5"/>
        <c:minorUnit val="5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0765124555160142"/>
          <c:y val="0.95418848167539272"/>
          <c:w val="0.80249110320284711"/>
          <c:h val="3.79581151832460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USGS Sediment Laboratory Quality Assurance Project - Study 2, 2015
Fine Material Mass Percent Difference Results
Class 3 Target Fine Mass = 4000 mg</a:t>
            </a:r>
          </a:p>
        </c:rich>
      </c:tx>
      <c:layout>
        <c:manualLayout>
          <c:xMode val="edge"/>
          <c:yMode val="edge"/>
          <c:x val="0.20421745546931191"/>
          <c:y val="1.95757925547264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142064372918979E-2"/>
          <c:y val="0.18270799347471453"/>
          <c:w val="0.87014428412874589"/>
          <c:h val="0.5807504078303426"/>
        </c:manualLayout>
      </c:layout>
      <c:lineChart>
        <c:grouping val="standard"/>
        <c:varyColors val="0"/>
        <c:ser>
          <c:idx val="0"/>
          <c:order val="0"/>
          <c:tx>
            <c:v>Results</c:v>
          </c:tx>
          <c:spPr>
            <a:ln w="28575">
              <a:noFill/>
            </a:ln>
          </c:spPr>
          <c:marker>
            <c:symbol val="diamond"/>
            <c:size val="5"/>
            <c:spPr>
              <a:noFill/>
              <a:ln w="12700">
                <a:solidFill>
                  <a:srgbClr val="800080"/>
                </a:solidFill>
                <a:prstDash val="solid"/>
              </a:ln>
            </c:spPr>
          </c:marke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marker>
              <c:symbol val="x"/>
              <c:size val="5"/>
            </c:marker>
            <c:bubble3D val="0"/>
          </c:dPt>
          <c:dPt>
            <c:idx val="4"/>
            <c:marker>
              <c:symbol val="x"/>
              <c:size val="5"/>
            </c:marker>
            <c:bubble3D val="0"/>
          </c:dPt>
          <c:dPt>
            <c:idx val="5"/>
            <c:marker>
              <c:symbol val="x"/>
              <c:size val="5"/>
            </c:marker>
            <c:bubble3D val="0"/>
          </c:dPt>
          <c:dPt>
            <c:idx val="6"/>
            <c:marker>
              <c:symbol val="x"/>
              <c:size val="5"/>
            </c:marker>
            <c:bubble3D val="0"/>
          </c:dPt>
          <c:dPt>
            <c:idx val="7"/>
            <c:marker>
              <c:symbol val="x"/>
              <c:size val="5"/>
            </c:marker>
            <c:bubble3D val="0"/>
          </c:dPt>
          <c:dPt>
            <c:idx val="8"/>
            <c:marker>
              <c:symbol val="x"/>
              <c:size val="5"/>
            </c:marker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marker>
              <c:symbol val="x"/>
              <c:size val="5"/>
            </c:marker>
            <c:bubble3D val="0"/>
          </c:dPt>
          <c:dPt>
            <c:idx val="13"/>
            <c:marker>
              <c:symbol val="x"/>
              <c:size val="5"/>
            </c:marker>
            <c:bubble3D val="0"/>
          </c:dPt>
          <c:dPt>
            <c:idx val="14"/>
            <c:marker>
              <c:symbol val="x"/>
              <c:size val="5"/>
            </c:marker>
            <c:bubble3D val="0"/>
          </c:dPt>
          <c:dPt>
            <c:idx val="15"/>
            <c:marker>
              <c:symbol val="x"/>
              <c:size val="5"/>
            </c:marker>
            <c:bubble3D val="0"/>
          </c:dPt>
          <c:dPt>
            <c:idx val="16"/>
            <c:marker>
              <c:symbol val="x"/>
              <c:size val="5"/>
            </c:marker>
            <c:bubble3D val="0"/>
          </c:dPt>
          <c:dPt>
            <c:idx val="17"/>
            <c:marker>
              <c:symbol val="x"/>
              <c:size val="5"/>
            </c:marker>
            <c:bubble3D val="0"/>
          </c:dPt>
          <c:dPt>
            <c:idx val="18"/>
            <c:bubble3D val="0"/>
          </c:dPt>
          <c:dPt>
            <c:idx val="19"/>
            <c:bubble3D val="0"/>
          </c:dPt>
          <c:dPt>
            <c:idx val="20"/>
            <c:bubble3D val="0"/>
          </c:dPt>
          <c:dPt>
            <c:idx val="21"/>
            <c:marker>
              <c:symbol val="x"/>
              <c:size val="5"/>
            </c:marker>
            <c:bubble3D val="0"/>
          </c:dPt>
          <c:dPt>
            <c:idx val="22"/>
            <c:marker>
              <c:symbol val="x"/>
              <c:size val="5"/>
            </c:marker>
            <c:bubble3D val="0"/>
          </c:dPt>
          <c:dPt>
            <c:idx val="23"/>
            <c:marker>
              <c:symbol val="x"/>
              <c:size val="5"/>
            </c:marker>
            <c:bubble3D val="0"/>
          </c:dPt>
          <c:dPt>
            <c:idx val="24"/>
            <c:marker>
              <c:symbol val="x"/>
              <c:size val="5"/>
            </c:marker>
            <c:bubble3D val="0"/>
          </c:dPt>
          <c:dPt>
            <c:idx val="25"/>
            <c:marker>
              <c:symbol val="x"/>
              <c:size val="5"/>
            </c:marker>
            <c:bubble3D val="0"/>
          </c:dPt>
          <c:dPt>
            <c:idx val="26"/>
            <c:marker>
              <c:symbol val="x"/>
              <c:size val="5"/>
            </c:marker>
            <c:bubble3D val="0"/>
          </c:dPt>
          <c:dPt>
            <c:idx val="27"/>
            <c:marker>
              <c:symbol val="x"/>
              <c:size val="5"/>
            </c:marker>
            <c:bubble3D val="0"/>
          </c:dPt>
          <c:dPt>
            <c:idx val="28"/>
            <c:marker>
              <c:symbol val="x"/>
              <c:size val="5"/>
            </c:marker>
            <c:bubble3D val="0"/>
          </c:dPt>
          <c:dPt>
            <c:idx val="29"/>
            <c:marker>
              <c:symbol val="x"/>
              <c:size val="5"/>
            </c:marker>
            <c:bubble3D val="0"/>
          </c:dPt>
          <c:dPt>
            <c:idx val="30"/>
            <c:marker>
              <c:symbol val="x"/>
              <c:size val="5"/>
            </c:marker>
            <c:bubble3D val="0"/>
          </c:dPt>
          <c:dPt>
            <c:idx val="31"/>
            <c:marker>
              <c:symbol val="x"/>
              <c:size val="5"/>
            </c:marker>
            <c:bubble3D val="0"/>
          </c:dPt>
          <c:dPt>
            <c:idx val="32"/>
            <c:marker>
              <c:symbol val="x"/>
              <c:size val="5"/>
            </c:marker>
            <c:bubble3D val="0"/>
          </c:dPt>
          <c:dPt>
            <c:idx val="33"/>
            <c:bubble3D val="0"/>
          </c:dPt>
          <c:dPt>
            <c:idx val="34"/>
            <c:bubble3D val="0"/>
          </c:dPt>
          <c:dPt>
            <c:idx val="35"/>
            <c:bubble3D val="0"/>
          </c:dPt>
          <c:dPt>
            <c:idx val="36"/>
            <c:marker>
              <c:symbol val="x"/>
              <c:size val="5"/>
            </c:marker>
            <c:bubble3D val="0"/>
          </c:dPt>
          <c:dPt>
            <c:idx val="37"/>
            <c:marker>
              <c:symbol val="x"/>
              <c:size val="5"/>
            </c:marker>
            <c:bubble3D val="0"/>
          </c:dPt>
          <c:dPt>
            <c:idx val="38"/>
            <c:marker>
              <c:symbol val="x"/>
              <c:size val="5"/>
            </c:marker>
            <c:bubble3D val="0"/>
          </c:dPt>
          <c:dPt>
            <c:idx val="39"/>
            <c:bubble3D val="0"/>
          </c:dPt>
          <c:dPt>
            <c:idx val="40"/>
            <c:bubble3D val="0"/>
          </c:dPt>
          <c:dPt>
            <c:idx val="41"/>
            <c:bubble3D val="0"/>
          </c:dPt>
          <c:dPt>
            <c:idx val="42"/>
            <c:bubble3D val="0"/>
          </c:dPt>
          <c:dPt>
            <c:idx val="43"/>
            <c:bubble3D val="0"/>
          </c:dPt>
          <c:dPt>
            <c:idx val="44"/>
            <c:bubble3D val="0"/>
          </c:dPt>
          <c:dPt>
            <c:idx val="45"/>
            <c:bubble3D val="0"/>
          </c:dPt>
          <c:dPt>
            <c:idx val="46"/>
            <c:bubble3D val="0"/>
          </c:dPt>
          <c:dPt>
            <c:idx val="47"/>
            <c:bubble3D val="0"/>
          </c:dPt>
          <c:dPt>
            <c:idx val="48"/>
            <c:bubble3D val="0"/>
          </c:dPt>
          <c:dPt>
            <c:idx val="49"/>
            <c:bubble3D val="0"/>
          </c:dPt>
          <c:dPt>
            <c:idx val="50"/>
            <c:bubble3D val="0"/>
          </c:dPt>
          <c:dPt>
            <c:idx val="51"/>
            <c:bubble3D val="0"/>
          </c:dPt>
          <c:dPt>
            <c:idx val="52"/>
            <c:bubble3D val="0"/>
          </c:dPt>
          <c:dPt>
            <c:idx val="53"/>
            <c:bubble3D val="0"/>
          </c:dPt>
          <c:dPt>
            <c:idx val="54"/>
            <c:bubble3D val="0"/>
          </c:dPt>
          <c:dPt>
            <c:idx val="55"/>
            <c:bubble3D val="0"/>
          </c:dPt>
          <c:dPt>
            <c:idx val="56"/>
            <c:bubble3D val="0"/>
          </c:dPt>
          <c:dPt>
            <c:idx val="57"/>
            <c:bubble3D val="0"/>
          </c:dPt>
          <c:dPt>
            <c:idx val="58"/>
            <c:bubble3D val="0"/>
          </c:dPt>
          <c:dPt>
            <c:idx val="59"/>
            <c:bubble3D val="0"/>
          </c:dPt>
          <c:dPt>
            <c:idx val="60"/>
            <c:bubble3D val="0"/>
          </c:dPt>
          <c:dPt>
            <c:idx val="61"/>
            <c:bubble3D val="0"/>
          </c:dPt>
          <c:dPt>
            <c:idx val="62"/>
            <c:bubble3D val="0"/>
          </c:dPt>
          <c:dPt>
            <c:idx val="63"/>
            <c:bubble3D val="0"/>
          </c:dPt>
          <c:dPt>
            <c:idx val="64"/>
            <c:bubble3D val="0"/>
          </c:dPt>
          <c:dPt>
            <c:idx val="65"/>
            <c:bubble3D val="0"/>
          </c:dPt>
          <c:dPt>
            <c:idx val="66"/>
            <c:bubble3D val="0"/>
          </c:dPt>
          <c:dPt>
            <c:idx val="67"/>
            <c:bubble3D val="0"/>
          </c:dPt>
          <c:dPt>
            <c:idx val="68"/>
            <c:bubble3D val="0"/>
          </c:dPt>
          <c:dPt>
            <c:idx val="69"/>
            <c:bubble3D val="0"/>
          </c:dPt>
          <c:dPt>
            <c:idx val="70"/>
            <c:bubble3D val="0"/>
          </c:dPt>
          <c:dPt>
            <c:idx val="71"/>
            <c:bubble3D val="0"/>
          </c:dPt>
          <c:dPt>
            <c:idx val="72"/>
            <c:bubble3D val="0"/>
          </c:dPt>
          <c:dPt>
            <c:idx val="73"/>
            <c:bubble3D val="0"/>
          </c:dPt>
          <c:dPt>
            <c:idx val="74"/>
            <c:bubble3D val="0"/>
          </c:dPt>
          <c:dPt>
            <c:idx val="75"/>
            <c:bubble3D val="0"/>
          </c:dPt>
          <c:dPt>
            <c:idx val="76"/>
            <c:bubble3D val="0"/>
          </c:dPt>
          <c:dPt>
            <c:idx val="77"/>
            <c:bubble3D val="0"/>
          </c:dPt>
          <c:cat>
            <c:strRef>
              <c:f>'Class 3'!$B$4:$B$72</c:f>
              <c:strCache>
                <c:ptCount val="6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  <c:pt idx="66">
                  <c:v>39-Other</c:v>
                </c:pt>
                <c:pt idx="67">
                  <c:v>39-Other</c:v>
                </c:pt>
                <c:pt idx="68">
                  <c:v>39-Other</c:v>
                </c:pt>
              </c:strCache>
            </c:strRef>
          </c:cat>
          <c:val>
            <c:numRef>
              <c:f>'Class 3'!$R$4:$R$72</c:f>
              <c:numCache>
                <c:formatCode>0.00</c:formatCode>
                <c:ptCount val="69"/>
                <c:pt idx="1">
                  <c:v>-0.67000000000000393</c:v>
                </c:pt>
                <c:pt idx="3">
                  <c:v>-0.92898606520903493</c:v>
                </c:pt>
                <c:pt idx="4">
                  <c:v>-1.5959906515191382</c:v>
                </c:pt>
                <c:pt idx="5">
                  <c:v>-1.6971605678864192</c:v>
                </c:pt>
                <c:pt idx="6">
                  <c:v>4.8598144857114915</c:v>
                </c:pt>
                <c:pt idx="7">
                  <c:v>3.54421646268298</c:v>
                </c:pt>
                <c:pt idx="8">
                  <c:v>4.1327107102502909</c:v>
                </c:pt>
                <c:pt idx="9">
                  <c:v>3.7770040417017654</c:v>
                </c:pt>
                <c:pt idx="10">
                  <c:v>3.3769986178075397</c:v>
                </c:pt>
                <c:pt idx="11">
                  <c:v>3.1277028682275159</c:v>
                </c:pt>
                <c:pt idx="12">
                  <c:v>3.765826344536233</c:v>
                </c:pt>
                <c:pt idx="13">
                  <c:v>8.3787067452639175</c:v>
                </c:pt>
                <c:pt idx="14">
                  <c:v>2.8851946000394904</c:v>
                </c:pt>
                <c:pt idx="15">
                  <c:v>-3.9069588408347409</c:v>
                </c:pt>
                <c:pt idx="16">
                  <c:v>-2.8808806106687097</c:v>
                </c:pt>
                <c:pt idx="17">
                  <c:v>-2.8882806543936672</c:v>
                </c:pt>
                <c:pt idx="18">
                  <c:v>0.88509732071219238</c:v>
                </c:pt>
                <c:pt idx="19">
                  <c:v>0.7483952246685428</c:v>
                </c:pt>
                <c:pt idx="20">
                  <c:v>0.48794144702635645</c:v>
                </c:pt>
                <c:pt idx="21">
                  <c:v>1.1963683994760579</c:v>
                </c:pt>
                <c:pt idx="22">
                  <c:v>1.8059113916140814</c:v>
                </c:pt>
                <c:pt idx="23">
                  <c:v>0.58847646094155415</c:v>
                </c:pt>
                <c:pt idx="24">
                  <c:v>-1.744116294415244</c:v>
                </c:pt>
                <c:pt idx="25">
                  <c:v>-1.1512812565612476</c:v>
                </c:pt>
                <c:pt idx="26">
                  <c:v>-2.7830547112461952</c:v>
                </c:pt>
                <c:pt idx="27">
                  <c:v>-0.23822439087797603</c:v>
                </c:pt>
                <c:pt idx="28">
                  <c:v>-0.46269100689662135</c:v>
                </c:pt>
                <c:pt idx="29">
                  <c:v>-0.46818796509463939</c:v>
                </c:pt>
                <c:pt idx="30">
                  <c:v>-0.67890495330654443</c:v>
                </c:pt>
                <c:pt idx="31">
                  <c:v>-0.57536766543694506</c:v>
                </c:pt>
                <c:pt idx="32">
                  <c:v>-0.64161044972718084</c:v>
                </c:pt>
                <c:pt idx="33">
                  <c:v>-3.6650235469388974</c:v>
                </c:pt>
                <c:pt idx="34">
                  <c:v>-1.6538098118716458</c:v>
                </c:pt>
                <c:pt idx="35">
                  <c:v>-4.6120545288215924</c:v>
                </c:pt>
                <c:pt idx="36">
                  <c:v>-1.0210585515215855</c:v>
                </c:pt>
                <c:pt idx="37">
                  <c:v>-1.2330557937124982</c:v>
                </c:pt>
                <c:pt idx="38">
                  <c:v>-1.056431331963416</c:v>
                </c:pt>
                <c:pt idx="51">
                  <c:v>-2.8163873445062193</c:v>
                </c:pt>
                <c:pt idx="52">
                  <c:v>-1.987496594184252</c:v>
                </c:pt>
                <c:pt idx="53">
                  <c:v>-0.8684696035638807</c:v>
                </c:pt>
                <c:pt idx="57">
                  <c:v>-0.70312168029334621</c:v>
                </c:pt>
                <c:pt idx="58">
                  <c:v>-0.67163750071863382</c:v>
                </c:pt>
                <c:pt idx="59">
                  <c:v>-0.53395194432500082</c:v>
                </c:pt>
                <c:pt idx="66">
                  <c:v>-4.9785540747257944</c:v>
                </c:pt>
                <c:pt idx="67">
                  <c:v>-4.2612173478315185</c:v>
                </c:pt>
                <c:pt idx="68">
                  <c:v>-4.0112973168872239</c:v>
                </c:pt>
              </c:numCache>
            </c:numRef>
          </c:val>
          <c:smooth val="0"/>
        </c:ser>
        <c:ser>
          <c:idx val="1"/>
          <c:order val="1"/>
          <c:tx>
            <c:v>Median (-0.68%)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'Class 3'!$B$4:$B$72</c:f>
              <c:strCache>
                <c:ptCount val="6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  <c:pt idx="66">
                  <c:v>39-Other</c:v>
                </c:pt>
                <c:pt idx="67">
                  <c:v>39-Other</c:v>
                </c:pt>
                <c:pt idx="68">
                  <c:v>39-Other</c:v>
                </c:pt>
              </c:strCache>
            </c:strRef>
          </c:cat>
          <c:val>
            <c:numRef>
              <c:f>'Class 3'!$X$4:$X$72</c:f>
              <c:numCache>
                <c:formatCode>0.00</c:formatCode>
                <c:ptCount val="69"/>
                <c:pt idx="0">
                  <c:v>-0.67527122701258913</c:v>
                </c:pt>
                <c:pt idx="1">
                  <c:v>-0.67527122701258913</c:v>
                </c:pt>
                <c:pt idx="2">
                  <c:v>-0.67527122701258913</c:v>
                </c:pt>
                <c:pt idx="3">
                  <c:v>-0.67527122701258913</c:v>
                </c:pt>
                <c:pt idx="4">
                  <c:v>-0.67527122701258913</c:v>
                </c:pt>
                <c:pt idx="5">
                  <c:v>-0.67527122701258913</c:v>
                </c:pt>
                <c:pt idx="6">
                  <c:v>-0.67527122701258913</c:v>
                </c:pt>
                <c:pt idx="7">
                  <c:v>-0.67527122701258913</c:v>
                </c:pt>
                <c:pt idx="8">
                  <c:v>-0.67527122701258913</c:v>
                </c:pt>
                <c:pt idx="9">
                  <c:v>-0.67527122701258913</c:v>
                </c:pt>
                <c:pt idx="10">
                  <c:v>-0.67527122701258913</c:v>
                </c:pt>
                <c:pt idx="11">
                  <c:v>-0.67527122701258913</c:v>
                </c:pt>
                <c:pt idx="12">
                  <c:v>-0.67527122701258913</c:v>
                </c:pt>
                <c:pt idx="13">
                  <c:v>-0.67527122701258913</c:v>
                </c:pt>
                <c:pt idx="14">
                  <c:v>-0.67527122701258913</c:v>
                </c:pt>
                <c:pt idx="15">
                  <c:v>-0.67527122701258913</c:v>
                </c:pt>
                <c:pt idx="16">
                  <c:v>-0.67527122701258913</c:v>
                </c:pt>
                <c:pt idx="17">
                  <c:v>-0.67527122701258913</c:v>
                </c:pt>
                <c:pt idx="18">
                  <c:v>-0.67527122701258913</c:v>
                </c:pt>
                <c:pt idx="19">
                  <c:v>-0.67527122701258913</c:v>
                </c:pt>
                <c:pt idx="20">
                  <c:v>-0.67527122701258913</c:v>
                </c:pt>
                <c:pt idx="21">
                  <c:v>-0.67527122701258913</c:v>
                </c:pt>
                <c:pt idx="22">
                  <c:v>-0.67527122701258913</c:v>
                </c:pt>
                <c:pt idx="23">
                  <c:v>-0.67527122701258913</c:v>
                </c:pt>
                <c:pt idx="24">
                  <c:v>-0.67527122701258913</c:v>
                </c:pt>
                <c:pt idx="25">
                  <c:v>-0.67527122701258913</c:v>
                </c:pt>
                <c:pt idx="26">
                  <c:v>-0.67527122701258913</c:v>
                </c:pt>
                <c:pt idx="27">
                  <c:v>-0.67527122701258913</c:v>
                </c:pt>
                <c:pt idx="28">
                  <c:v>-0.67527122701258913</c:v>
                </c:pt>
                <c:pt idx="29">
                  <c:v>-0.67527122701258913</c:v>
                </c:pt>
                <c:pt idx="30">
                  <c:v>-0.67527122701258913</c:v>
                </c:pt>
                <c:pt idx="31">
                  <c:v>-0.67527122701258913</c:v>
                </c:pt>
                <c:pt idx="32">
                  <c:v>-0.67527122701258913</c:v>
                </c:pt>
                <c:pt idx="33">
                  <c:v>-0.67527122701258913</c:v>
                </c:pt>
                <c:pt idx="34">
                  <c:v>-0.67527122701258913</c:v>
                </c:pt>
                <c:pt idx="35">
                  <c:v>-0.67527122701258913</c:v>
                </c:pt>
                <c:pt idx="36">
                  <c:v>-0.67527122701258913</c:v>
                </c:pt>
                <c:pt idx="37">
                  <c:v>-0.67527122701258913</c:v>
                </c:pt>
                <c:pt idx="38">
                  <c:v>-0.67527122701258913</c:v>
                </c:pt>
                <c:pt idx="39">
                  <c:v>-0.67527122701258913</c:v>
                </c:pt>
                <c:pt idx="40">
                  <c:v>-0.67527122701258913</c:v>
                </c:pt>
                <c:pt idx="41">
                  <c:v>-0.67527122701258913</c:v>
                </c:pt>
                <c:pt idx="42">
                  <c:v>-0.67527122701258913</c:v>
                </c:pt>
                <c:pt idx="43">
                  <c:v>-0.67527122701258913</c:v>
                </c:pt>
                <c:pt idx="44">
                  <c:v>-0.67527122701258913</c:v>
                </c:pt>
                <c:pt idx="45">
                  <c:v>-0.67527122701258913</c:v>
                </c:pt>
                <c:pt idx="46">
                  <c:v>-0.67527122701258913</c:v>
                </c:pt>
                <c:pt idx="47">
                  <c:v>-0.67527122701258913</c:v>
                </c:pt>
                <c:pt idx="48">
                  <c:v>-0.67527122701258913</c:v>
                </c:pt>
                <c:pt idx="49">
                  <c:v>-0.67527122701258913</c:v>
                </c:pt>
                <c:pt idx="50">
                  <c:v>-0.67527122701258913</c:v>
                </c:pt>
                <c:pt idx="51">
                  <c:v>-0.67527122701258913</c:v>
                </c:pt>
                <c:pt idx="52">
                  <c:v>-0.67527122701258913</c:v>
                </c:pt>
                <c:pt idx="53">
                  <c:v>-0.67527122701258913</c:v>
                </c:pt>
                <c:pt idx="54">
                  <c:v>-0.67527122701258913</c:v>
                </c:pt>
                <c:pt idx="55">
                  <c:v>-0.67527122701258913</c:v>
                </c:pt>
                <c:pt idx="56">
                  <c:v>-0.67527122701258913</c:v>
                </c:pt>
                <c:pt idx="57">
                  <c:v>-0.67527122701258913</c:v>
                </c:pt>
                <c:pt idx="58">
                  <c:v>-0.67527122701258913</c:v>
                </c:pt>
                <c:pt idx="59">
                  <c:v>-0.67527122701258913</c:v>
                </c:pt>
                <c:pt idx="60">
                  <c:v>-0.67527122701258913</c:v>
                </c:pt>
                <c:pt idx="61">
                  <c:v>-0.67527122701258913</c:v>
                </c:pt>
                <c:pt idx="62">
                  <c:v>-0.67527122701258913</c:v>
                </c:pt>
                <c:pt idx="63">
                  <c:v>-0.67527122701258913</c:v>
                </c:pt>
                <c:pt idx="64">
                  <c:v>-0.67527122701258913</c:v>
                </c:pt>
                <c:pt idx="65">
                  <c:v>-0.67527122701258913</c:v>
                </c:pt>
                <c:pt idx="66">
                  <c:v>-0.67527122701258913</c:v>
                </c:pt>
                <c:pt idx="67">
                  <c:v>-0.67527122701258913</c:v>
                </c:pt>
                <c:pt idx="68">
                  <c:v>-0.67527122701258913</c:v>
                </c:pt>
              </c:numCache>
            </c:numRef>
          </c:val>
          <c:smooth val="0"/>
        </c:ser>
        <c:ser>
          <c:idx val="2"/>
          <c:order val="2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'Class 3'!$B$4:$B$72</c:f>
              <c:strCache>
                <c:ptCount val="6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  <c:pt idx="66">
                  <c:v>39-Other</c:v>
                </c:pt>
                <c:pt idx="67">
                  <c:v>39-Other</c:v>
                </c:pt>
                <c:pt idx="68">
                  <c:v>39-Other</c:v>
                </c:pt>
              </c:strCache>
            </c:strRef>
          </c:cat>
          <c:val>
            <c:numRef>
              <c:f>'Class 3'!$Y$4:$Y$72</c:f>
              <c:numCache>
                <c:formatCode>0.00</c:formatCode>
                <c:ptCount val="69"/>
                <c:pt idx="0">
                  <c:v>-5.6752712270125887</c:v>
                </c:pt>
                <c:pt idx="1">
                  <c:v>-5.6752712270125887</c:v>
                </c:pt>
                <c:pt idx="2">
                  <c:v>-5.6752712270125887</c:v>
                </c:pt>
                <c:pt idx="3">
                  <c:v>-5.6752712270125887</c:v>
                </c:pt>
                <c:pt idx="4">
                  <c:v>-5.6752712270125887</c:v>
                </c:pt>
                <c:pt idx="5">
                  <c:v>-5.6752712270125887</c:v>
                </c:pt>
                <c:pt idx="6">
                  <c:v>-5.6752712270125887</c:v>
                </c:pt>
                <c:pt idx="7">
                  <c:v>-5.6752712270125887</c:v>
                </c:pt>
                <c:pt idx="8">
                  <c:v>-5.6752712270125887</c:v>
                </c:pt>
                <c:pt idx="9">
                  <c:v>-5.6752712270125887</c:v>
                </c:pt>
                <c:pt idx="10">
                  <c:v>-5.6752712270125887</c:v>
                </c:pt>
                <c:pt idx="11">
                  <c:v>-5.6752712270125887</c:v>
                </c:pt>
                <c:pt idx="12">
                  <c:v>-5.6752712270125887</c:v>
                </c:pt>
                <c:pt idx="13">
                  <c:v>-5.6752712270125887</c:v>
                </c:pt>
                <c:pt idx="14">
                  <c:v>-5.6752712270125887</c:v>
                </c:pt>
                <c:pt idx="15">
                  <c:v>-5.6752712270125887</c:v>
                </c:pt>
                <c:pt idx="16">
                  <c:v>-5.6752712270125887</c:v>
                </c:pt>
                <c:pt idx="17">
                  <c:v>-5.6752712270125887</c:v>
                </c:pt>
                <c:pt idx="18">
                  <c:v>-5.6752712270125887</c:v>
                </c:pt>
                <c:pt idx="19">
                  <c:v>-5.6752712270125887</c:v>
                </c:pt>
                <c:pt idx="20">
                  <c:v>-5.6752712270125887</c:v>
                </c:pt>
                <c:pt idx="21">
                  <c:v>-5.6752712270125887</c:v>
                </c:pt>
                <c:pt idx="22">
                  <c:v>-5.6752712270125887</c:v>
                </c:pt>
                <c:pt idx="23">
                  <c:v>-5.6752712270125887</c:v>
                </c:pt>
                <c:pt idx="24">
                  <c:v>-5.6752712270125887</c:v>
                </c:pt>
                <c:pt idx="25">
                  <c:v>-5.6752712270125887</c:v>
                </c:pt>
                <c:pt idx="26">
                  <c:v>-5.6752712270125887</c:v>
                </c:pt>
                <c:pt idx="27">
                  <c:v>-5.6752712270125887</c:v>
                </c:pt>
                <c:pt idx="28">
                  <c:v>-5.6752712270125887</c:v>
                </c:pt>
                <c:pt idx="29">
                  <c:v>-5.6752712270125887</c:v>
                </c:pt>
                <c:pt idx="30">
                  <c:v>-5.6752712270125887</c:v>
                </c:pt>
                <c:pt idx="31">
                  <c:v>-5.6752712270125887</c:v>
                </c:pt>
                <c:pt idx="32">
                  <c:v>-5.6752712270125887</c:v>
                </c:pt>
                <c:pt idx="33">
                  <c:v>-5.6752712270125887</c:v>
                </c:pt>
                <c:pt idx="34">
                  <c:v>-5.6752712270125887</c:v>
                </c:pt>
                <c:pt idx="35">
                  <c:v>-5.6752712270125887</c:v>
                </c:pt>
                <c:pt idx="36">
                  <c:v>-5.6752712270125887</c:v>
                </c:pt>
                <c:pt idx="37">
                  <c:v>-5.6752712270125887</c:v>
                </c:pt>
                <c:pt idx="38">
                  <c:v>-5.6752712270125887</c:v>
                </c:pt>
                <c:pt idx="39">
                  <c:v>-5.6752712270125887</c:v>
                </c:pt>
                <c:pt idx="40">
                  <c:v>-5.6752712270125887</c:v>
                </c:pt>
                <c:pt idx="41">
                  <c:v>-5.6752712270125887</c:v>
                </c:pt>
                <c:pt idx="42">
                  <c:v>-5.6752712270125887</c:v>
                </c:pt>
                <c:pt idx="43">
                  <c:v>-5.6752712270125887</c:v>
                </c:pt>
                <c:pt idx="44">
                  <c:v>-5.6752712270125887</c:v>
                </c:pt>
                <c:pt idx="45">
                  <c:v>-5.6752712270125887</c:v>
                </c:pt>
                <c:pt idx="46">
                  <c:v>-5.6752712270125887</c:v>
                </c:pt>
                <c:pt idx="47">
                  <c:v>-5.6752712270125887</c:v>
                </c:pt>
                <c:pt idx="48">
                  <c:v>-5.6752712270125887</c:v>
                </c:pt>
                <c:pt idx="49">
                  <c:v>-5.6752712270125887</c:v>
                </c:pt>
                <c:pt idx="50">
                  <c:v>-5.6752712270125887</c:v>
                </c:pt>
                <c:pt idx="51">
                  <c:v>-5.6752712270125887</c:v>
                </c:pt>
                <c:pt idx="52">
                  <c:v>-5.6752712270125887</c:v>
                </c:pt>
                <c:pt idx="53">
                  <c:v>-5.6752712270125887</c:v>
                </c:pt>
                <c:pt idx="54">
                  <c:v>-5.6752712270125887</c:v>
                </c:pt>
                <c:pt idx="55">
                  <c:v>-5.6752712270125887</c:v>
                </c:pt>
                <c:pt idx="56">
                  <c:v>-5.6752712270125887</c:v>
                </c:pt>
                <c:pt idx="57">
                  <c:v>-5.6752712270125887</c:v>
                </c:pt>
                <c:pt idx="58">
                  <c:v>-5.6752712270125887</c:v>
                </c:pt>
                <c:pt idx="59">
                  <c:v>-5.6752712270125887</c:v>
                </c:pt>
                <c:pt idx="60">
                  <c:v>-5.6752712270125887</c:v>
                </c:pt>
                <c:pt idx="61">
                  <c:v>-5.6752712270125887</c:v>
                </c:pt>
                <c:pt idx="62">
                  <c:v>-5.6752712270125887</c:v>
                </c:pt>
                <c:pt idx="63">
                  <c:v>-5.6752712270125887</c:v>
                </c:pt>
                <c:pt idx="64">
                  <c:v>-5.6752712270125887</c:v>
                </c:pt>
                <c:pt idx="65">
                  <c:v>-5.6752712270125887</c:v>
                </c:pt>
                <c:pt idx="66">
                  <c:v>-5.6752712270125887</c:v>
                </c:pt>
                <c:pt idx="67">
                  <c:v>-5.6752712270125887</c:v>
                </c:pt>
                <c:pt idx="68">
                  <c:v>-5.6752712270125887</c:v>
                </c:pt>
              </c:numCache>
            </c:numRef>
          </c:val>
          <c:smooth val="0"/>
        </c:ser>
        <c:ser>
          <c:idx val="3"/>
          <c:order val="3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'Class 3'!$B$4:$B$72</c:f>
              <c:strCache>
                <c:ptCount val="6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  <c:pt idx="66">
                  <c:v>39-Other</c:v>
                </c:pt>
                <c:pt idx="67">
                  <c:v>39-Other</c:v>
                </c:pt>
                <c:pt idx="68">
                  <c:v>39-Other</c:v>
                </c:pt>
              </c:strCache>
            </c:strRef>
          </c:cat>
          <c:val>
            <c:numRef>
              <c:f>'Class 3'!$Z$4:$Z$72</c:f>
              <c:numCache>
                <c:formatCode>0.00</c:formatCode>
                <c:ptCount val="69"/>
                <c:pt idx="0">
                  <c:v>4.3247287729874113</c:v>
                </c:pt>
                <c:pt idx="1">
                  <c:v>4.3247287729874113</c:v>
                </c:pt>
                <c:pt idx="2">
                  <c:v>4.3247287729874113</c:v>
                </c:pt>
                <c:pt idx="3">
                  <c:v>4.3247287729874113</c:v>
                </c:pt>
                <c:pt idx="4">
                  <c:v>4.3247287729874113</c:v>
                </c:pt>
                <c:pt idx="5">
                  <c:v>4.3247287729874113</c:v>
                </c:pt>
                <c:pt idx="6">
                  <c:v>4.3247287729874113</c:v>
                </c:pt>
                <c:pt idx="7">
                  <c:v>4.3247287729874113</c:v>
                </c:pt>
                <c:pt idx="8">
                  <c:v>4.3247287729874113</c:v>
                </c:pt>
                <c:pt idx="9">
                  <c:v>4.3247287729874113</c:v>
                </c:pt>
                <c:pt idx="10">
                  <c:v>4.3247287729874113</c:v>
                </c:pt>
                <c:pt idx="11">
                  <c:v>4.3247287729874113</c:v>
                </c:pt>
                <c:pt idx="12">
                  <c:v>4.3247287729874113</c:v>
                </c:pt>
                <c:pt idx="13">
                  <c:v>4.3247287729874113</c:v>
                </c:pt>
                <c:pt idx="14">
                  <c:v>4.3247287729874113</c:v>
                </c:pt>
                <c:pt idx="15">
                  <c:v>4.3247287729874113</c:v>
                </c:pt>
                <c:pt idx="16">
                  <c:v>4.3247287729874113</c:v>
                </c:pt>
                <c:pt idx="17">
                  <c:v>4.3247287729874113</c:v>
                </c:pt>
                <c:pt idx="18">
                  <c:v>4.3247287729874113</c:v>
                </c:pt>
                <c:pt idx="19">
                  <c:v>4.3247287729874113</c:v>
                </c:pt>
                <c:pt idx="20">
                  <c:v>4.3247287729874113</c:v>
                </c:pt>
                <c:pt idx="21">
                  <c:v>4.3247287729874113</c:v>
                </c:pt>
                <c:pt idx="22">
                  <c:v>4.3247287729874113</c:v>
                </c:pt>
                <c:pt idx="23">
                  <c:v>4.3247287729874113</c:v>
                </c:pt>
                <c:pt idx="24">
                  <c:v>4.3247287729874113</c:v>
                </c:pt>
                <c:pt idx="25">
                  <c:v>4.3247287729874113</c:v>
                </c:pt>
                <c:pt idx="26">
                  <c:v>4.3247287729874113</c:v>
                </c:pt>
                <c:pt idx="27">
                  <c:v>4.3247287729874113</c:v>
                </c:pt>
                <c:pt idx="28">
                  <c:v>4.3247287729874113</c:v>
                </c:pt>
                <c:pt idx="29">
                  <c:v>4.3247287729874113</c:v>
                </c:pt>
                <c:pt idx="30">
                  <c:v>4.3247287729874113</c:v>
                </c:pt>
                <c:pt idx="31">
                  <c:v>4.3247287729874113</c:v>
                </c:pt>
                <c:pt idx="32">
                  <c:v>4.3247287729874113</c:v>
                </c:pt>
                <c:pt idx="33">
                  <c:v>4.3247287729874113</c:v>
                </c:pt>
                <c:pt idx="34">
                  <c:v>4.3247287729874113</c:v>
                </c:pt>
                <c:pt idx="35">
                  <c:v>4.3247287729874113</c:v>
                </c:pt>
                <c:pt idx="36">
                  <c:v>4.3247287729874113</c:v>
                </c:pt>
                <c:pt idx="37">
                  <c:v>4.3247287729874113</c:v>
                </c:pt>
                <c:pt idx="38">
                  <c:v>4.3247287729874113</c:v>
                </c:pt>
                <c:pt idx="39">
                  <c:v>4.3247287729874113</c:v>
                </c:pt>
                <c:pt idx="40">
                  <c:v>4.3247287729874113</c:v>
                </c:pt>
                <c:pt idx="41">
                  <c:v>4.3247287729874113</c:v>
                </c:pt>
                <c:pt idx="42">
                  <c:v>4.3247287729874113</c:v>
                </c:pt>
                <c:pt idx="43">
                  <c:v>4.3247287729874113</c:v>
                </c:pt>
                <c:pt idx="44">
                  <c:v>4.3247287729874113</c:v>
                </c:pt>
                <c:pt idx="45">
                  <c:v>4.3247287729874113</c:v>
                </c:pt>
                <c:pt idx="46">
                  <c:v>4.3247287729874113</c:v>
                </c:pt>
                <c:pt idx="47">
                  <c:v>4.3247287729874113</c:v>
                </c:pt>
                <c:pt idx="48">
                  <c:v>4.3247287729874113</c:v>
                </c:pt>
                <c:pt idx="49">
                  <c:v>4.3247287729874113</c:v>
                </c:pt>
                <c:pt idx="50">
                  <c:v>4.3247287729874113</c:v>
                </c:pt>
                <c:pt idx="51">
                  <c:v>4.3247287729874113</c:v>
                </c:pt>
                <c:pt idx="52">
                  <c:v>4.3247287729874113</c:v>
                </c:pt>
                <c:pt idx="53">
                  <c:v>4.3247287729874113</c:v>
                </c:pt>
                <c:pt idx="54">
                  <c:v>4.3247287729874113</c:v>
                </c:pt>
                <c:pt idx="55">
                  <c:v>4.3247287729874113</c:v>
                </c:pt>
                <c:pt idx="56">
                  <c:v>4.3247287729874113</c:v>
                </c:pt>
                <c:pt idx="57">
                  <c:v>4.3247287729874113</c:v>
                </c:pt>
                <c:pt idx="58">
                  <c:v>4.3247287729874113</c:v>
                </c:pt>
                <c:pt idx="59">
                  <c:v>4.3247287729874113</c:v>
                </c:pt>
                <c:pt idx="60">
                  <c:v>4.3247287729874113</c:v>
                </c:pt>
                <c:pt idx="61">
                  <c:v>4.3247287729874113</c:v>
                </c:pt>
                <c:pt idx="62">
                  <c:v>4.3247287729874113</c:v>
                </c:pt>
                <c:pt idx="63">
                  <c:v>4.3247287729874113</c:v>
                </c:pt>
                <c:pt idx="64">
                  <c:v>4.3247287729874113</c:v>
                </c:pt>
                <c:pt idx="65">
                  <c:v>4.3247287729874113</c:v>
                </c:pt>
                <c:pt idx="66">
                  <c:v>4.3247287729874113</c:v>
                </c:pt>
                <c:pt idx="67">
                  <c:v>4.3247287729874113</c:v>
                </c:pt>
                <c:pt idx="68">
                  <c:v>4.3247287729874113</c:v>
                </c:pt>
              </c:numCache>
            </c:numRef>
          </c:val>
          <c:smooth val="0"/>
        </c:ser>
        <c:ser>
          <c:idx val="4"/>
          <c:order val="4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'Class 3'!$B$4:$B$72</c:f>
              <c:strCache>
                <c:ptCount val="6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  <c:pt idx="66">
                  <c:v>39-Other</c:v>
                </c:pt>
                <c:pt idx="67">
                  <c:v>39-Other</c:v>
                </c:pt>
                <c:pt idx="68">
                  <c:v>39-Other</c:v>
                </c:pt>
              </c:strCache>
            </c:strRef>
          </c:cat>
          <c:val>
            <c:numRef>
              <c:f>'Class 3'!$AA$4:$AA$72</c:f>
              <c:numCache>
                <c:formatCode>0.00</c:formatCode>
                <c:ptCount val="69"/>
                <c:pt idx="0">
                  <c:v>-6.4201915223817174</c:v>
                </c:pt>
                <c:pt idx="1">
                  <c:v>-6.4201915223817174</c:v>
                </c:pt>
                <c:pt idx="2">
                  <c:v>-6.4201915223817174</c:v>
                </c:pt>
                <c:pt idx="3">
                  <c:v>-6.4201915223817174</c:v>
                </c:pt>
                <c:pt idx="4">
                  <c:v>-6.4201915223817174</c:v>
                </c:pt>
                <c:pt idx="5">
                  <c:v>-6.4201915223817174</c:v>
                </c:pt>
                <c:pt idx="6">
                  <c:v>-6.4201915223817174</c:v>
                </c:pt>
                <c:pt idx="7">
                  <c:v>-6.4201915223817174</c:v>
                </c:pt>
                <c:pt idx="8">
                  <c:v>-6.4201915223817174</c:v>
                </c:pt>
                <c:pt idx="9">
                  <c:v>-6.4201915223817174</c:v>
                </c:pt>
                <c:pt idx="10">
                  <c:v>-6.4201915223817174</c:v>
                </c:pt>
                <c:pt idx="11">
                  <c:v>-6.4201915223817174</c:v>
                </c:pt>
                <c:pt idx="12">
                  <c:v>-6.4201915223817174</c:v>
                </c:pt>
                <c:pt idx="13">
                  <c:v>-6.4201915223817174</c:v>
                </c:pt>
                <c:pt idx="14">
                  <c:v>-6.4201915223817174</c:v>
                </c:pt>
                <c:pt idx="15">
                  <c:v>-6.4201915223817174</c:v>
                </c:pt>
                <c:pt idx="16">
                  <c:v>-6.4201915223817174</c:v>
                </c:pt>
                <c:pt idx="17">
                  <c:v>-6.4201915223817174</c:v>
                </c:pt>
                <c:pt idx="18">
                  <c:v>-6.4201915223817174</c:v>
                </c:pt>
                <c:pt idx="19">
                  <c:v>-6.4201915223817174</c:v>
                </c:pt>
                <c:pt idx="20">
                  <c:v>-6.4201915223817174</c:v>
                </c:pt>
                <c:pt idx="21">
                  <c:v>-6.4201915223817174</c:v>
                </c:pt>
                <c:pt idx="22">
                  <c:v>-6.4201915223817174</c:v>
                </c:pt>
                <c:pt idx="23">
                  <c:v>-6.4201915223817174</c:v>
                </c:pt>
                <c:pt idx="24">
                  <c:v>-6.4201915223817174</c:v>
                </c:pt>
                <c:pt idx="25">
                  <c:v>-6.4201915223817174</c:v>
                </c:pt>
                <c:pt idx="26">
                  <c:v>-6.4201915223817174</c:v>
                </c:pt>
                <c:pt idx="27">
                  <c:v>-6.4201915223817174</c:v>
                </c:pt>
                <c:pt idx="28">
                  <c:v>-6.4201915223817174</c:v>
                </c:pt>
                <c:pt idx="29">
                  <c:v>-6.4201915223817174</c:v>
                </c:pt>
                <c:pt idx="30">
                  <c:v>-6.4201915223817174</c:v>
                </c:pt>
                <c:pt idx="31">
                  <c:v>-6.4201915223817174</c:v>
                </c:pt>
                <c:pt idx="32">
                  <c:v>-6.4201915223817174</c:v>
                </c:pt>
                <c:pt idx="33">
                  <c:v>-6.4201915223817174</c:v>
                </c:pt>
                <c:pt idx="34">
                  <c:v>-6.4201915223817174</c:v>
                </c:pt>
                <c:pt idx="35">
                  <c:v>-6.4201915223817174</c:v>
                </c:pt>
                <c:pt idx="36">
                  <c:v>-6.4201915223817174</c:v>
                </c:pt>
                <c:pt idx="37">
                  <c:v>-6.4201915223817174</c:v>
                </c:pt>
                <c:pt idx="38">
                  <c:v>-6.4201915223817174</c:v>
                </c:pt>
                <c:pt idx="39">
                  <c:v>-6.4201915223817174</c:v>
                </c:pt>
                <c:pt idx="40">
                  <c:v>-6.4201915223817174</c:v>
                </c:pt>
                <c:pt idx="41">
                  <c:v>-6.4201915223817174</c:v>
                </c:pt>
                <c:pt idx="42">
                  <c:v>-6.4201915223817174</c:v>
                </c:pt>
                <c:pt idx="43">
                  <c:v>-6.4201915223817174</c:v>
                </c:pt>
                <c:pt idx="44">
                  <c:v>-6.4201915223817174</c:v>
                </c:pt>
                <c:pt idx="45">
                  <c:v>-6.4201915223817174</c:v>
                </c:pt>
                <c:pt idx="46">
                  <c:v>-6.4201915223817174</c:v>
                </c:pt>
                <c:pt idx="47">
                  <c:v>-6.4201915223817174</c:v>
                </c:pt>
                <c:pt idx="48">
                  <c:v>-6.4201915223817174</c:v>
                </c:pt>
                <c:pt idx="49">
                  <c:v>-6.4201915223817174</c:v>
                </c:pt>
                <c:pt idx="50">
                  <c:v>-6.4201915223817174</c:v>
                </c:pt>
                <c:pt idx="51">
                  <c:v>-6.4201915223817174</c:v>
                </c:pt>
                <c:pt idx="52">
                  <c:v>-6.4201915223817174</c:v>
                </c:pt>
                <c:pt idx="53">
                  <c:v>-6.4201915223817174</c:v>
                </c:pt>
                <c:pt idx="54">
                  <c:v>-6.4201915223817174</c:v>
                </c:pt>
                <c:pt idx="55">
                  <c:v>-6.4201915223817174</c:v>
                </c:pt>
                <c:pt idx="56">
                  <c:v>-6.4201915223817174</c:v>
                </c:pt>
                <c:pt idx="57">
                  <c:v>-6.4201915223817174</c:v>
                </c:pt>
                <c:pt idx="58">
                  <c:v>-6.4201915223817174</c:v>
                </c:pt>
                <c:pt idx="59">
                  <c:v>-6.4201915223817174</c:v>
                </c:pt>
                <c:pt idx="60">
                  <c:v>-6.4201915223817174</c:v>
                </c:pt>
                <c:pt idx="61">
                  <c:v>-6.4201915223817174</c:v>
                </c:pt>
                <c:pt idx="62">
                  <c:v>-6.4201915223817174</c:v>
                </c:pt>
                <c:pt idx="63">
                  <c:v>-6.4201915223817174</c:v>
                </c:pt>
                <c:pt idx="64">
                  <c:v>-6.4201915223817174</c:v>
                </c:pt>
                <c:pt idx="65">
                  <c:v>-6.4201915223817174</c:v>
                </c:pt>
                <c:pt idx="66">
                  <c:v>-6.4201915223817174</c:v>
                </c:pt>
                <c:pt idx="67">
                  <c:v>-6.4201915223817174</c:v>
                </c:pt>
                <c:pt idx="68">
                  <c:v>-6.4201915223817174</c:v>
                </c:pt>
              </c:numCache>
            </c:numRef>
          </c:val>
          <c:smooth val="0"/>
        </c:ser>
        <c:ser>
          <c:idx val="5"/>
          <c:order val="5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'Class 3'!$B$4:$B$72</c:f>
              <c:strCache>
                <c:ptCount val="6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12-USGS</c:v>
                </c:pt>
                <c:pt idx="7">
                  <c:v>12-USGS</c:v>
                </c:pt>
                <c:pt idx="8">
                  <c:v>12-USGS</c:v>
                </c:pt>
                <c:pt idx="9">
                  <c:v>13-Other</c:v>
                </c:pt>
                <c:pt idx="10">
                  <c:v>13-Other</c:v>
                </c:pt>
                <c:pt idx="11">
                  <c:v>13-Other</c:v>
                </c:pt>
                <c:pt idx="12">
                  <c:v>14-USGS</c:v>
                </c:pt>
                <c:pt idx="13">
                  <c:v>14-USGS</c:v>
                </c:pt>
                <c:pt idx="14">
                  <c:v>14-USGS</c:v>
                </c:pt>
                <c:pt idx="15">
                  <c:v>15-USGS</c:v>
                </c:pt>
                <c:pt idx="16">
                  <c:v>15-USGS</c:v>
                </c:pt>
                <c:pt idx="17">
                  <c:v>15-USGS</c:v>
                </c:pt>
                <c:pt idx="18">
                  <c:v>16-Other</c:v>
                </c:pt>
                <c:pt idx="19">
                  <c:v>16-Other</c:v>
                </c:pt>
                <c:pt idx="20">
                  <c:v>16-Other</c:v>
                </c:pt>
                <c:pt idx="21">
                  <c:v>17-USGS</c:v>
                </c:pt>
                <c:pt idx="22">
                  <c:v>17-USGS</c:v>
                </c:pt>
                <c:pt idx="23">
                  <c:v>17-USGS</c:v>
                </c:pt>
                <c:pt idx="24">
                  <c:v>18-USGS</c:v>
                </c:pt>
                <c:pt idx="25">
                  <c:v>18-USGS</c:v>
                </c:pt>
                <c:pt idx="26">
                  <c:v>18-USGS</c:v>
                </c:pt>
                <c:pt idx="27">
                  <c:v>19-USGS</c:v>
                </c:pt>
                <c:pt idx="28">
                  <c:v>19-USGS</c:v>
                </c:pt>
                <c:pt idx="29">
                  <c:v>19-USGS</c:v>
                </c:pt>
                <c:pt idx="30">
                  <c:v>20-USGS</c:v>
                </c:pt>
                <c:pt idx="31">
                  <c:v>20-USGS</c:v>
                </c:pt>
                <c:pt idx="32">
                  <c:v>20-USGS</c:v>
                </c:pt>
                <c:pt idx="33">
                  <c:v>23-Other</c:v>
                </c:pt>
                <c:pt idx="34">
                  <c:v>23-Other</c:v>
                </c:pt>
                <c:pt idx="35">
                  <c:v>23-Other</c:v>
                </c:pt>
                <c:pt idx="36">
                  <c:v>25-USGS</c:v>
                </c:pt>
                <c:pt idx="37">
                  <c:v>25-USGS</c:v>
                </c:pt>
                <c:pt idx="38">
                  <c:v>25-USGS</c:v>
                </c:pt>
                <c:pt idx="39">
                  <c:v>27-Other</c:v>
                </c:pt>
                <c:pt idx="40">
                  <c:v>27-Other</c:v>
                </c:pt>
                <c:pt idx="41">
                  <c:v>27-Other</c:v>
                </c:pt>
                <c:pt idx="42">
                  <c:v>28-Other</c:v>
                </c:pt>
                <c:pt idx="43">
                  <c:v>28-Other</c:v>
                </c:pt>
                <c:pt idx="44">
                  <c:v>28-Other</c:v>
                </c:pt>
                <c:pt idx="45">
                  <c:v>29-Other</c:v>
                </c:pt>
                <c:pt idx="46">
                  <c:v>29-Other</c:v>
                </c:pt>
                <c:pt idx="47">
                  <c:v>29-Other</c:v>
                </c:pt>
                <c:pt idx="48">
                  <c:v>30-Other</c:v>
                </c:pt>
                <c:pt idx="49">
                  <c:v>30-Other</c:v>
                </c:pt>
                <c:pt idx="50">
                  <c:v>30-Other</c:v>
                </c:pt>
                <c:pt idx="51">
                  <c:v>31-Other</c:v>
                </c:pt>
                <c:pt idx="52">
                  <c:v>31-Other</c:v>
                </c:pt>
                <c:pt idx="53">
                  <c:v>31-Other</c:v>
                </c:pt>
                <c:pt idx="54">
                  <c:v>34-Other</c:v>
                </c:pt>
                <c:pt idx="55">
                  <c:v>34-Other</c:v>
                </c:pt>
                <c:pt idx="56">
                  <c:v>34-Other</c:v>
                </c:pt>
                <c:pt idx="57">
                  <c:v>35-Other</c:v>
                </c:pt>
                <c:pt idx="58">
                  <c:v>35-Other</c:v>
                </c:pt>
                <c:pt idx="59">
                  <c:v>35-Other</c:v>
                </c:pt>
                <c:pt idx="60">
                  <c:v>36-Other</c:v>
                </c:pt>
                <c:pt idx="61">
                  <c:v>36-Other</c:v>
                </c:pt>
                <c:pt idx="62">
                  <c:v>36-Other</c:v>
                </c:pt>
                <c:pt idx="63">
                  <c:v>38-Other</c:v>
                </c:pt>
                <c:pt idx="64">
                  <c:v>38-Other</c:v>
                </c:pt>
                <c:pt idx="65">
                  <c:v>38-Other</c:v>
                </c:pt>
                <c:pt idx="66">
                  <c:v>39-Other</c:v>
                </c:pt>
                <c:pt idx="67">
                  <c:v>39-Other</c:v>
                </c:pt>
                <c:pt idx="68">
                  <c:v>39-Other</c:v>
                </c:pt>
              </c:strCache>
            </c:strRef>
          </c:cat>
          <c:val>
            <c:numRef>
              <c:f>'Class 3'!$AB$4:$AB$72</c:f>
              <c:numCache>
                <c:formatCode>0.00</c:formatCode>
                <c:ptCount val="69"/>
                <c:pt idx="0">
                  <c:v>5.0696490683565383</c:v>
                </c:pt>
                <c:pt idx="1">
                  <c:v>5.0696490683565383</c:v>
                </c:pt>
                <c:pt idx="2">
                  <c:v>5.0696490683565383</c:v>
                </c:pt>
                <c:pt idx="3">
                  <c:v>5.0696490683565383</c:v>
                </c:pt>
                <c:pt idx="4">
                  <c:v>5.0696490683565383</c:v>
                </c:pt>
                <c:pt idx="5">
                  <c:v>5.0696490683565383</c:v>
                </c:pt>
                <c:pt idx="6">
                  <c:v>5.0696490683565383</c:v>
                </c:pt>
                <c:pt idx="7">
                  <c:v>5.0696490683565383</c:v>
                </c:pt>
                <c:pt idx="8">
                  <c:v>5.0696490683565383</c:v>
                </c:pt>
                <c:pt idx="9">
                  <c:v>5.0696490683565383</c:v>
                </c:pt>
                <c:pt idx="10">
                  <c:v>5.0696490683565383</c:v>
                </c:pt>
                <c:pt idx="11">
                  <c:v>5.0696490683565383</c:v>
                </c:pt>
                <c:pt idx="12">
                  <c:v>5.0696490683565383</c:v>
                </c:pt>
                <c:pt idx="13">
                  <c:v>5.0696490683565383</c:v>
                </c:pt>
                <c:pt idx="14">
                  <c:v>5.0696490683565383</c:v>
                </c:pt>
                <c:pt idx="15">
                  <c:v>5.0696490683565383</c:v>
                </c:pt>
                <c:pt idx="16">
                  <c:v>5.0696490683565383</c:v>
                </c:pt>
                <c:pt idx="17">
                  <c:v>5.0696490683565383</c:v>
                </c:pt>
                <c:pt idx="18">
                  <c:v>5.0696490683565383</c:v>
                </c:pt>
                <c:pt idx="19">
                  <c:v>5.0696490683565383</c:v>
                </c:pt>
                <c:pt idx="20">
                  <c:v>5.0696490683565383</c:v>
                </c:pt>
                <c:pt idx="21">
                  <c:v>5.0696490683565383</c:v>
                </c:pt>
                <c:pt idx="22">
                  <c:v>5.0696490683565383</c:v>
                </c:pt>
                <c:pt idx="23">
                  <c:v>5.0696490683565383</c:v>
                </c:pt>
                <c:pt idx="24">
                  <c:v>5.0696490683565383</c:v>
                </c:pt>
                <c:pt idx="25">
                  <c:v>5.0696490683565383</c:v>
                </c:pt>
                <c:pt idx="26">
                  <c:v>5.0696490683565383</c:v>
                </c:pt>
                <c:pt idx="27">
                  <c:v>5.0696490683565383</c:v>
                </c:pt>
                <c:pt idx="28">
                  <c:v>5.0696490683565383</c:v>
                </c:pt>
                <c:pt idx="29">
                  <c:v>5.0696490683565383</c:v>
                </c:pt>
                <c:pt idx="30">
                  <c:v>5.0696490683565383</c:v>
                </c:pt>
                <c:pt idx="31">
                  <c:v>5.0696490683565383</c:v>
                </c:pt>
                <c:pt idx="32">
                  <c:v>5.0696490683565383</c:v>
                </c:pt>
                <c:pt idx="33">
                  <c:v>5.0696490683565383</c:v>
                </c:pt>
                <c:pt idx="34">
                  <c:v>5.0696490683565383</c:v>
                </c:pt>
                <c:pt idx="35">
                  <c:v>5.0696490683565383</c:v>
                </c:pt>
                <c:pt idx="36">
                  <c:v>5.0696490683565383</c:v>
                </c:pt>
                <c:pt idx="37">
                  <c:v>5.0696490683565383</c:v>
                </c:pt>
                <c:pt idx="38">
                  <c:v>5.0696490683565383</c:v>
                </c:pt>
                <c:pt idx="39">
                  <c:v>5.0696490683565383</c:v>
                </c:pt>
                <c:pt idx="40">
                  <c:v>5.0696490683565383</c:v>
                </c:pt>
                <c:pt idx="41">
                  <c:v>5.0696490683565383</c:v>
                </c:pt>
                <c:pt idx="42">
                  <c:v>5.0696490683565383</c:v>
                </c:pt>
                <c:pt idx="43">
                  <c:v>5.0696490683565383</c:v>
                </c:pt>
                <c:pt idx="44">
                  <c:v>5.0696490683565383</c:v>
                </c:pt>
                <c:pt idx="45">
                  <c:v>5.0696490683565383</c:v>
                </c:pt>
                <c:pt idx="46">
                  <c:v>5.0696490683565383</c:v>
                </c:pt>
                <c:pt idx="47">
                  <c:v>5.0696490683565383</c:v>
                </c:pt>
                <c:pt idx="48">
                  <c:v>5.0696490683565383</c:v>
                </c:pt>
                <c:pt idx="49">
                  <c:v>5.0696490683565383</c:v>
                </c:pt>
                <c:pt idx="50">
                  <c:v>5.0696490683565383</c:v>
                </c:pt>
                <c:pt idx="51">
                  <c:v>5.0696490683565383</c:v>
                </c:pt>
                <c:pt idx="52">
                  <c:v>5.0696490683565383</c:v>
                </c:pt>
                <c:pt idx="53">
                  <c:v>5.0696490683565383</c:v>
                </c:pt>
                <c:pt idx="54">
                  <c:v>5.0696490683565383</c:v>
                </c:pt>
                <c:pt idx="55">
                  <c:v>5.0696490683565383</c:v>
                </c:pt>
                <c:pt idx="56">
                  <c:v>5.0696490683565383</c:v>
                </c:pt>
                <c:pt idx="57">
                  <c:v>5.0696490683565383</c:v>
                </c:pt>
                <c:pt idx="58">
                  <c:v>5.0696490683565383</c:v>
                </c:pt>
                <c:pt idx="59">
                  <c:v>5.0696490683565383</c:v>
                </c:pt>
                <c:pt idx="60">
                  <c:v>5.0696490683565383</c:v>
                </c:pt>
                <c:pt idx="61">
                  <c:v>5.0696490683565383</c:v>
                </c:pt>
                <c:pt idx="62">
                  <c:v>5.0696490683565383</c:v>
                </c:pt>
                <c:pt idx="63">
                  <c:v>5.0696490683565383</c:v>
                </c:pt>
                <c:pt idx="64">
                  <c:v>5.0696490683565383</c:v>
                </c:pt>
                <c:pt idx="65">
                  <c:v>5.0696490683565383</c:v>
                </c:pt>
                <c:pt idx="66">
                  <c:v>5.0696490683565383</c:v>
                </c:pt>
                <c:pt idx="67">
                  <c:v>5.0696490683565383</c:v>
                </c:pt>
                <c:pt idx="68">
                  <c:v>5.0696490683565383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6265280"/>
        <c:axId val="250166096"/>
      </c:lineChart>
      <c:catAx>
        <c:axId val="246265280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Lab ID#</a:t>
                </a:r>
              </a:p>
            </c:rich>
          </c:tx>
          <c:layout>
            <c:manualLayout>
              <c:xMode val="edge"/>
              <c:yMode val="edge"/>
              <c:x val="0.4783574317445195"/>
              <c:y val="0.890701481359332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0166096"/>
        <c:crossesAt val="-10"/>
        <c:auto val="1"/>
        <c:lblAlgn val="ctr"/>
        <c:lblOffset val="100"/>
        <c:tickLblSkip val="3"/>
        <c:tickMarkSkip val="3"/>
        <c:noMultiLvlLbl val="0"/>
      </c:catAx>
      <c:valAx>
        <c:axId val="250166096"/>
        <c:scaling>
          <c:orientation val="minMax"/>
          <c:max val="10"/>
          <c:min val="-1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Fine Material Mass Percent Difference</a:t>
                </a:r>
              </a:p>
            </c:rich>
          </c:tx>
          <c:layout>
            <c:manualLayout>
              <c:xMode val="edge"/>
              <c:yMode val="edge"/>
              <c:x val="1.3318575391599183E-2"/>
              <c:y val="0.270799494304049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6265280"/>
        <c:crosses val="autoZero"/>
        <c:crossBetween val="between"/>
        <c:majorUnit val="5"/>
        <c:minorUnit val="5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0765124555160142"/>
          <c:y val="0.95418848167539272"/>
          <c:w val="0.80249110320284711"/>
          <c:h val="3.79581151832460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4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5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6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7.bin"/></Relationships>
</file>

<file path=xl/chart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8.bin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chart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chart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19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2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3.bin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indexed="10"/>
  </sheetPr>
  <sheetViews>
    <sheetView zoomScale="9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>
    <tabColor indexed="20"/>
  </sheetPr>
  <sheetViews>
    <sheetView zoomScale="9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>
    <tabColor rgb="FF800080"/>
  </sheetPr>
  <sheetViews>
    <sheetView zoomScale="9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>
  <sheetPr>
    <tabColor indexed="20"/>
  </sheetPr>
  <sheetViews>
    <sheetView zoomScale="9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>
  <sheetPr>
    <tabColor rgb="FFFF6600"/>
  </sheetPr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14.xml><?xml version="1.0" encoding="utf-8"?>
<chartsheet xmlns="http://schemas.openxmlformats.org/spreadsheetml/2006/main" xmlns:r="http://schemas.openxmlformats.org/officeDocument/2006/relationships">
  <sheetPr>
    <tabColor rgb="FFFF6600"/>
  </sheetPr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15.xml><?xml version="1.0" encoding="utf-8"?>
<chartsheet xmlns="http://schemas.openxmlformats.org/spreadsheetml/2006/main" xmlns:r="http://schemas.openxmlformats.org/officeDocument/2006/relationships">
  <sheetPr>
    <tabColor rgb="FFFF6600"/>
  </sheetPr>
  <sheetViews>
    <sheetView workbookViewId="0"/>
  </sheetViews>
  <pageMargins left="0.75" right="0.75" top="1" bottom="1" header="0.5" footer="0.5"/>
  <headerFooter alignWithMargins="0"/>
  <drawing r:id="rId1"/>
</chartsheet>
</file>

<file path=xl/chartsheets/sheet16.xml><?xml version="1.0" encoding="utf-8"?>
<chartsheet xmlns="http://schemas.openxmlformats.org/spreadsheetml/2006/main" xmlns:r="http://schemas.openxmlformats.org/officeDocument/2006/relationships">
  <sheetPr>
    <tabColor rgb="FFFF6600"/>
  </sheetPr>
  <sheetViews>
    <sheetView workbookViewId="0"/>
  </sheetViews>
  <pageMargins left="0.75" right="0.75" top="1" bottom="1" header="0.5" footer="0.5"/>
  <headerFooter alignWithMargins="0"/>
  <drawing r:id="rId1"/>
</chartsheet>
</file>

<file path=xl/chartsheets/sheet17.xml><?xml version="1.0" encoding="utf-8"?>
<chartsheet xmlns="http://schemas.openxmlformats.org/spreadsheetml/2006/main" xmlns:r="http://schemas.openxmlformats.org/officeDocument/2006/relationships">
  <sheetPr>
    <tabColor rgb="FFFF6600"/>
  </sheetPr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rgb="FFFF0000"/>
  </sheetPr>
  <sheetViews>
    <sheetView zoomScale="9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>
    <tabColor indexed="10"/>
  </sheetPr>
  <sheetViews>
    <sheetView zoomScale="9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>
    <tabColor indexed="10"/>
  </sheetPr>
  <sheetViews>
    <sheetView zoomScale="9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>
    <tabColor rgb="FF0000FF"/>
  </sheetPr>
  <sheetViews>
    <sheetView zoomScale="9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>
    <tabColor indexed="12"/>
  </sheetPr>
  <sheetViews>
    <sheetView zoomScale="9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>
    <tabColor indexed="12"/>
  </sheetPr>
  <sheetViews>
    <sheetView zoomScale="9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>
    <tabColor indexed="12"/>
  </sheetPr>
  <sheetViews>
    <sheetView zoomScale="9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>
    <tabColor indexed="20"/>
  </sheetPr>
  <sheetViews>
    <sheetView zoomScale="91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0</xdr:rowOff>
    </xdr:from>
    <xdr:to>
      <xdr:col>2</xdr:col>
      <xdr:colOff>0</xdr:colOff>
      <xdr:row>39</xdr:row>
      <xdr:rowOff>0</xdr:rowOff>
    </xdr:to>
    <xdr:sp macro="" textlink="">
      <xdr:nvSpPr>
        <xdr:cNvPr id="59755" name="Line 4"/>
        <xdr:cNvSpPr>
          <a:spLocks noChangeShapeType="1"/>
        </xdr:cNvSpPr>
      </xdr:nvSpPr>
      <xdr:spPr bwMode="auto">
        <a:xfrm flipH="1">
          <a:off x="0" y="6537960"/>
          <a:ext cx="13258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574593" cy="582804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0.87012</cdr:x>
      <cdr:y>0.63218</cdr:y>
    </cdr:from>
    <cdr:to>
      <cdr:x>0.97676</cdr:x>
      <cdr:y>0.76724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460900" y="3684395"/>
          <a:ext cx="914400" cy="7871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data points off</a:t>
          </a:r>
        </a:p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chart between</a:t>
          </a:r>
        </a:p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-70 and -72%</a:t>
          </a:r>
        </a:p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v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574593" cy="582804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574593" cy="582804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0.13638</cdr:x>
      <cdr:y>0.63535</cdr:y>
    </cdr:from>
    <cdr:to>
      <cdr:x>0.24293</cdr:x>
      <cdr:y>0.76714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161841" y="3705330"/>
          <a:ext cx="914400" cy="8059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ctr"/>
          <a:endParaRPr lang="en-US" sz="1100"/>
        </a:p>
      </cdr:txBody>
    </cdr:sp>
  </cdr:relSizeAnchor>
  <cdr:relSizeAnchor xmlns:cdr="http://schemas.openxmlformats.org/drawingml/2006/chartDrawing">
    <cdr:from>
      <cdr:x>0.15808</cdr:x>
      <cdr:y>0.24304</cdr:y>
    </cdr:from>
    <cdr:to>
      <cdr:x>0.26413</cdr:x>
      <cdr:y>0.39165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350247" y="129791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0.82715</cdr:x>
      <cdr:y>0.60489</cdr:y>
    </cdr:from>
    <cdr:to>
      <cdr:x>0.96309</cdr:x>
      <cdr:y>0.76178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7092462" y="3525297"/>
          <a:ext cx="1165608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0.14355</cdr:x>
      <cdr:y>0.62931</cdr:y>
    </cdr:from>
    <cdr:to>
      <cdr:x>0.2502</cdr:x>
      <cdr:y>0.78621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230923" y="366764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data</a:t>
          </a:r>
          <a:r>
            <a:rPr lang="en-US" sz="1100" baseline="0">
              <a:solidFill>
                <a:srgbClr val="00B050"/>
              </a:solidFill>
            </a:rPr>
            <a:t> points</a:t>
          </a:r>
        </a:p>
        <a:p xmlns:a="http://schemas.openxmlformats.org/drawingml/2006/main">
          <a:pPr algn="ctr"/>
          <a:r>
            <a:rPr lang="en-US" sz="1100" baseline="0">
              <a:solidFill>
                <a:srgbClr val="00B050"/>
              </a:solidFill>
            </a:rPr>
            <a:t>off chart at</a:t>
          </a:r>
        </a:p>
        <a:p xmlns:a="http://schemas.openxmlformats.org/drawingml/2006/main">
          <a:pPr algn="ctr"/>
          <a:r>
            <a:rPr lang="en-US" sz="1100" baseline="0">
              <a:solidFill>
                <a:srgbClr val="00B050"/>
              </a:solidFill>
            </a:rPr>
            <a:t>-52 and -59%</a:t>
          </a:r>
        </a:p>
        <a:p xmlns:a="http://schemas.openxmlformats.org/drawingml/2006/main">
          <a:pPr algn="ctr"/>
          <a:r>
            <a:rPr lang="en-US" sz="1100" baseline="0">
              <a:solidFill>
                <a:srgbClr val="00B050"/>
              </a:solidFill>
            </a:rPr>
            <a:t>v</a:t>
          </a:r>
          <a:endParaRPr lang="en-US" sz="1100">
            <a:solidFill>
              <a:srgbClr val="00B050"/>
            </a:solidFill>
          </a:endParaRPr>
        </a:p>
      </cdr:txBody>
    </cdr:sp>
  </cdr:relSizeAnchor>
  <cdr:relSizeAnchor xmlns:cdr="http://schemas.openxmlformats.org/drawingml/2006/chartDrawing">
    <cdr:from>
      <cdr:x>0.8623</cdr:x>
      <cdr:y>0.62931</cdr:y>
    </cdr:from>
    <cdr:to>
      <cdr:x>0.96895</cdr:x>
      <cdr:y>0.78621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7393912" y="366764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data points off</a:t>
          </a:r>
        </a:p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chart between</a:t>
          </a:r>
        </a:p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-43 and -46%</a:t>
          </a:r>
        </a:p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v</a:t>
          </a:r>
        </a:p>
      </cdr:txBody>
    </cdr:sp>
  </cdr:relSizeAnchor>
  <cdr:relSizeAnchor xmlns:cdr="http://schemas.openxmlformats.org/drawingml/2006/chartDrawing">
    <cdr:from>
      <cdr:x>0.74805</cdr:x>
      <cdr:y>0.20402</cdr:y>
    </cdr:from>
    <cdr:to>
      <cdr:x>0.85469</cdr:x>
      <cdr:y>0.36092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414198" y="118905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^</a:t>
          </a:r>
        </a:p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data points</a:t>
          </a:r>
        </a:p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off chart at</a:t>
          </a:r>
        </a:p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24 and 27%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574593" cy="582804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8574593" cy="582804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0.46191</cdr:x>
      <cdr:y>0.53736</cdr:y>
    </cdr:from>
    <cdr:to>
      <cdr:x>0.63281</cdr:x>
      <cdr:y>0.69425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960724" y="3131736"/>
          <a:ext cx="1465385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0.8709</cdr:x>
      <cdr:y>0.62787</cdr:y>
    </cdr:from>
    <cdr:to>
      <cdr:x>0.97754</cdr:x>
      <cdr:y>0.78477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7467599" y="365927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data points</a:t>
          </a:r>
        </a:p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off</a:t>
          </a:r>
          <a:r>
            <a:rPr lang="en-US" sz="1100" baseline="0">
              <a:solidFill>
                <a:srgbClr val="00B050"/>
              </a:solidFill>
            </a:rPr>
            <a:t> chart</a:t>
          </a:r>
        </a:p>
        <a:p xmlns:a="http://schemas.openxmlformats.org/drawingml/2006/main">
          <a:pPr algn="ctr"/>
          <a:r>
            <a:rPr lang="en-US" sz="1100" baseline="0">
              <a:solidFill>
                <a:srgbClr val="00B050"/>
              </a:solidFill>
            </a:rPr>
            <a:t>at ~-75%</a:t>
          </a:r>
        </a:p>
        <a:p xmlns:a="http://schemas.openxmlformats.org/drawingml/2006/main">
          <a:pPr algn="ctr"/>
          <a:r>
            <a:rPr lang="en-US" sz="1100" baseline="0">
              <a:solidFill>
                <a:srgbClr val="00B050"/>
              </a:solidFill>
            </a:rPr>
            <a:t>v</a:t>
          </a:r>
          <a:endParaRPr lang="en-US" sz="1100">
            <a:solidFill>
              <a:srgbClr val="00B050"/>
            </a:solidFill>
          </a:endParaRP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8574593" cy="582804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8574593" cy="582804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0</xdr:rowOff>
    </xdr:from>
    <xdr:to>
      <xdr:col>2</xdr:col>
      <xdr:colOff>0</xdr:colOff>
      <xdr:row>42</xdr:row>
      <xdr:rowOff>0</xdr:rowOff>
    </xdr:to>
    <xdr:sp macro="" textlink="">
      <xdr:nvSpPr>
        <xdr:cNvPr id="60776" name="Line 3"/>
        <xdr:cNvSpPr>
          <a:spLocks noChangeShapeType="1"/>
        </xdr:cNvSpPr>
      </xdr:nvSpPr>
      <xdr:spPr bwMode="auto">
        <a:xfrm flipH="1">
          <a:off x="0" y="7025640"/>
          <a:ext cx="13258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0.13663</cdr:x>
      <cdr:y>0.63331</cdr:y>
    </cdr:from>
    <cdr:to>
      <cdr:x>0.24368</cdr:x>
      <cdr:y>0.75817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161842" y="3694863"/>
          <a:ext cx="914400" cy="7640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ctr"/>
          <a:endParaRPr lang="en-US" sz="1100"/>
        </a:p>
      </cdr:txBody>
    </cdr:sp>
  </cdr:relSizeAnchor>
  <cdr:relSizeAnchor xmlns:cdr="http://schemas.openxmlformats.org/drawingml/2006/chartDrawing">
    <cdr:from>
      <cdr:x>0.12207</cdr:x>
      <cdr:y>0.5704</cdr:y>
    </cdr:from>
    <cdr:to>
      <cdr:x>0.29102</cdr:x>
      <cdr:y>0.7273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046703" y="3324330"/>
          <a:ext cx="1448638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0.13672</cdr:x>
      <cdr:y>0.44109</cdr:y>
    </cdr:from>
    <cdr:to>
      <cdr:x>0.24336</cdr:x>
      <cdr:y>0.59799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172308" y="2570704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0.28613</cdr:x>
      <cdr:y>0.60776</cdr:y>
    </cdr:from>
    <cdr:to>
      <cdr:x>0.39277</cdr:x>
      <cdr:y>0.76466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453472" y="3542044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0.15137</cdr:x>
      <cdr:y>0.62644</cdr:y>
    </cdr:from>
    <cdr:to>
      <cdr:x>0.25801</cdr:x>
      <cdr:y>0.78333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1297911" y="365090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data points off</a:t>
          </a:r>
        </a:p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chart between</a:t>
          </a:r>
        </a:p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-60 and -75%</a:t>
          </a:r>
        </a:p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v</a:t>
          </a:r>
        </a:p>
      </cdr:txBody>
    </cdr:sp>
  </cdr:relSizeAnchor>
  <cdr:relSizeAnchor xmlns:cdr="http://schemas.openxmlformats.org/drawingml/2006/chartDrawing">
    <cdr:from>
      <cdr:x>0.45312</cdr:x>
      <cdr:y>0.18247</cdr:y>
    </cdr:from>
    <cdr:to>
      <cdr:x>0.55977</cdr:x>
      <cdr:y>0.33937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885362" y="106345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^</a:t>
          </a:r>
        </a:p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data points</a:t>
          </a:r>
        </a:p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off chart at</a:t>
          </a:r>
        </a:p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29 and 42%</a:t>
          </a:r>
        </a:p>
      </cdr:txBody>
    </cdr:sp>
  </cdr:relSizeAnchor>
  <cdr:relSizeAnchor xmlns:cdr="http://schemas.openxmlformats.org/drawingml/2006/chartDrawing">
    <cdr:from>
      <cdr:x>0.86816</cdr:x>
      <cdr:y>0.62787</cdr:y>
    </cdr:from>
    <cdr:to>
      <cdr:x>0.9748</cdr:x>
      <cdr:y>0.78477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7444154" y="36592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data points off</a:t>
          </a:r>
        </a:p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chart between</a:t>
          </a:r>
        </a:p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-21 and -24%</a:t>
          </a:r>
        </a:p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v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8574593" cy="582804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8574593" cy="582804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0.86914</cdr:x>
      <cdr:y>0.62787</cdr:y>
    </cdr:from>
    <cdr:to>
      <cdr:x>0.97578</cdr:x>
      <cdr:y>0.78477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452527" y="36592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data points</a:t>
          </a:r>
        </a:p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off</a:t>
          </a:r>
          <a:r>
            <a:rPr lang="en-US" sz="1100" baseline="0">
              <a:solidFill>
                <a:srgbClr val="00B050"/>
              </a:solidFill>
            </a:rPr>
            <a:t> chart</a:t>
          </a:r>
        </a:p>
        <a:p xmlns:a="http://schemas.openxmlformats.org/drawingml/2006/main">
          <a:pPr algn="ctr"/>
          <a:r>
            <a:rPr lang="en-US" sz="1100" baseline="0">
              <a:solidFill>
                <a:srgbClr val="00B050"/>
              </a:solidFill>
            </a:rPr>
            <a:t>at ~-75%</a:t>
          </a:r>
        </a:p>
        <a:p xmlns:a="http://schemas.openxmlformats.org/drawingml/2006/main">
          <a:pPr algn="ctr"/>
          <a:r>
            <a:rPr lang="en-US" sz="1100" baseline="0">
              <a:solidFill>
                <a:srgbClr val="00B050"/>
              </a:solidFill>
            </a:rPr>
            <a:t>v</a:t>
          </a:r>
          <a:endParaRPr lang="en-US" sz="1100">
            <a:solidFill>
              <a:srgbClr val="00B050"/>
            </a:solidFill>
          </a:endParaRP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0" y="0"/>
    <xdr:ext cx="8564880" cy="582168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8564880" cy="582168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6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7888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7888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8.xml><?xml version="1.0" encoding="utf-8"?>
<xdr:wsDr xmlns:xdr="http://schemas.openxmlformats.org/drawingml/2006/spreadsheetDrawing" xmlns:a="http://schemas.openxmlformats.org/drawingml/2006/main">
  <xdr:absoluteAnchor>
    <xdr:pos x="0" y="0"/>
    <xdr:ext cx="8564880" cy="582168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487680</xdr:colOff>
      <xdr:row>7</xdr:row>
      <xdr:rowOff>30480</xdr:rowOff>
    </xdr:from>
    <xdr:to>
      <xdr:col>8</xdr:col>
      <xdr:colOff>487680</xdr:colOff>
      <xdr:row>16</xdr:row>
      <xdr:rowOff>99060</xdr:rowOff>
    </xdr:to>
    <xdr:sp macro="" textlink="">
      <xdr:nvSpPr>
        <xdr:cNvPr id="70297" name="Line 1"/>
        <xdr:cNvSpPr>
          <a:spLocks noChangeShapeType="1"/>
        </xdr:cNvSpPr>
      </xdr:nvSpPr>
      <xdr:spPr bwMode="auto">
        <a:xfrm>
          <a:off x="7155180" y="1264920"/>
          <a:ext cx="0" cy="1562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487680</xdr:colOff>
      <xdr:row>7</xdr:row>
      <xdr:rowOff>30480</xdr:rowOff>
    </xdr:from>
    <xdr:to>
      <xdr:col>8</xdr:col>
      <xdr:colOff>487680</xdr:colOff>
      <xdr:row>16</xdr:row>
      <xdr:rowOff>99060</xdr:rowOff>
    </xdr:to>
    <xdr:sp macro="" textlink="">
      <xdr:nvSpPr>
        <xdr:cNvPr id="70298" name="Line 2"/>
        <xdr:cNvSpPr>
          <a:spLocks noChangeShapeType="1"/>
        </xdr:cNvSpPr>
      </xdr:nvSpPr>
      <xdr:spPr bwMode="auto">
        <a:xfrm>
          <a:off x="7155180" y="1264920"/>
          <a:ext cx="0" cy="1562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487680</xdr:colOff>
      <xdr:row>7</xdr:row>
      <xdr:rowOff>30480</xdr:rowOff>
    </xdr:from>
    <xdr:to>
      <xdr:col>8</xdr:col>
      <xdr:colOff>487680</xdr:colOff>
      <xdr:row>16</xdr:row>
      <xdr:rowOff>99060</xdr:rowOff>
    </xdr:to>
    <xdr:sp macro="" textlink="">
      <xdr:nvSpPr>
        <xdr:cNvPr id="70299" name="Line 1"/>
        <xdr:cNvSpPr>
          <a:spLocks noChangeShapeType="1"/>
        </xdr:cNvSpPr>
      </xdr:nvSpPr>
      <xdr:spPr bwMode="auto">
        <a:xfrm>
          <a:off x="7155180" y="1264920"/>
          <a:ext cx="0" cy="1562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487680</xdr:colOff>
      <xdr:row>7</xdr:row>
      <xdr:rowOff>30480</xdr:rowOff>
    </xdr:from>
    <xdr:to>
      <xdr:col>8</xdr:col>
      <xdr:colOff>487680</xdr:colOff>
      <xdr:row>16</xdr:row>
      <xdr:rowOff>99060</xdr:rowOff>
    </xdr:to>
    <xdr:sp macro="" textlink="">
      <xdr:nvSpPr>
        <xdr:cNvPr id="70300" name="Line 1"/>
        <xdr:cNvSpPr>
          <a:spLocks noChangeShapeType="1"/>
        </xdr:cNvSpPr>
      </xdr:nvSpPr>
      <xdr:spPr bwMode="auto">
        <a:xfrm>
          <a:off x="7155180" y="1264920"/>
          <a:ext cx="0" cy="1562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487680</xdr:colOff>
      <xdr:row>7</xdr:row>
      <xdr:rowOff>30480</xdr:rowOff>
    </xdr:from>
    <xdr:to>
      <xdr:col>8</xdr:col>
      <xdr:colOff>487680</xdr:colOff>
      <xdr:row>16</xdr:row>
      <xdr:rowOff>99060</xdr:rowOff>
    </xdr:to>
    <xdr:sp macro="" textlink="">
      <xdr:nvSpPr>
        <xdr:cNvPr id="70301" name="Line 2"/>
        <xdr:cNvSpPr>
          <a:spLocks noChangeShapeType="1"/>
        </xdr:cNvSpPr>
      </xdr:nvSpPr>
      <xdr:spPr bwMode="auto">
        <a:xfrm>
          <a:off x="7155180" y="1264920"/>
          <a:ext cx="0" cy="1562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487680</xdr:colOff>
      <xdr:row>7</xdr:row>
      <xdr:rowOff>30480</xdr:rowOff>
    </xdr:from>
    <xdr:to>
      <xdr:col>8</xdr:col>
      <xdr:colOff>487680</xdr:colOff>
      <xdr:row>16</xdr:row>
      <xdr:rowOff>99060</xdr:rowOff>
    </xdr:to>
    <xdr:sp macro="" textlink="">
      <xdr:nvSpPr>
        <xdr:cNvPr id="70302" name="Line 1"/>
        <xdr:cNvSpPr>
          <a:spLocks noChangeShapeType="1"/>
        </xdr:cNvSpPr>
      </xdr:nvSpPr>
      <xdr:spPr bwMode="auto">
        <a:xfrm>
          <a:off x="7155180" y="1264920"/>
          <a:ext cx="0" cy="1562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487680</xdr:colOff>
      <xdr:row>7</xdr:row>
      <xdr:rowOff>30480</xdr:rowOff>
    </xdr:from>
    <xdr:to>
      <xdr:col>8</xdr:col>
      <xdr:colOff>487680</xdr:colOff>
      <xdr:row>16</xdr:row>
      <xdr:rowOff>99060</xdr:rowOff>
    </xdr:to>
    <xdr:sp macro="" textlink="">
      <xdr:nvSpPr>
        <xdr:cNvPr id="70303" name="Line 1"/>
        <xdr:cNvSpPr>
          <a:spLocks noChangeShapeType="1"/>
        </xdr:cNvSpPr>
      </xdr:nvSpPr>
      <xdr:spPr bwMode="auto">
        <a:xfrm>
          <a:off x="7155180" y="1264920"/>
          <a:ext cx="0" cy="1562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487680</xdr:colOff>
      <xdr:row>7</xdr:row>
      <xdr:rowOff>30480</xdr:rowOff>
    </xdr:from>
    <xdr:to>
      <xdr:col>8</xdr:col>
      <xdr:colOff>487680</xdr:colOff>
      <xdr:row>16</xdr:row>
      <xdr:rowOff>99060</xdr:rowOff>
    </xdr:to>
    <xdr:sp macro="" textlink="">
      <xdr:nvSpPr>
        <xdr:cNvPr id="70304" name="Line 1"/>
        <xdr:cNvSpPr>
          <a:spLocks noChangeShapeType="1"/>
        </xdr:cNvSpPr>
      </xdr:nvSpPr>
      <xdr:spPr bwMode="auto">
        <a:xfrm>
          <a:off x="7155180" y="1264920"/>
          <a:ext cx="0" cy="1562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487680</xdr:colOff>
      <xdr:row>7</xdr:row>
      <xdr:rowOff>30480</xdr:rowOff>
    </xdr:from>
    <xdr:to>
      <xdr:col>8</xdr:col>
      <xdr:colOff>487680</xdr:colOff>
      <xdr:row>16</xdr:row>
      <xdr:rowOff>99060</xdr:rowOff>
    </xdr:to>
    <xdr:sp macro="" textlink="">
      <xdr:nvSpPr>
        <xdr:cNvPr id="70305" name="Line 2"/>
        <xdr:cNvSpPr>
          <a:spLocks noChangeShapeType="1"/>
        </xdr:cNvSpPr>
      </xdr:nvSpPr>
      <xdr:spPr bwMode="auto">
        <a:xfrm>
          <a:off x="7155180" y="1264920"/>
          <a:ext cx="0" cy="1562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487680</xdr:colOff>
      <xdr:row>7</xdr:row>
      <xdr:rowOff>30480</xdr:rowOff>
    </xdr:from>
    <xdr:to>
      <xdr:col>8</xdr:col>
      <xdr:colOff>487680</xdr:colOff>
      <xdr:row>16</xdr:row>
      <xdr:rowOff>99060</xdr:rowOff>
    </xdr:to>
    <xdr:sp macro="" textlink="">
      <xdr:nvSpPr>
        <xdr:cNvPr id="70306" name="Line 1"/>
        <xdr:cNvSpPr>
          <a:spLocks noChangeShapeType="1"/>
        </xdr:cNvSpPr>
      </xdr:nvSpPr>
      <xdr:spPr bwMode="auto">
        <a:xfrm>
          <a:off x="7155180" y="1264920"/>
          <a:ext cx="0" cy="1562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487680</xdr:colOff>
      <xdr:row>7</xdr:row>
      <xdr:rowOff>30480</xdr:rowOff>
    </xdr:from>
    <xdr:to>
      <xdr:col>8</xdr:col>
      <xdr:colOff>487680</xdr:colOff>
      <xdr:row>16</xdr:row>
      <xdr:rowOff>99060</xdr:rowOff>
    </xdr:to>
    <xdr:sp macro="" textlink="">
      <xdr:nvSpPr>
        <xdr:cNvPr id="70307" name="Line 1"/>
        <xdr:cNvSpPr>
          <a:spLocks noChangeShapeType="1"/>
        </xdr:cNvSpPr>
      </xdr:nvSpPr>
      <xdr:spPr bwMode="auto">
        <a:xfrm>
          <a:off x="7155180" y="1264920"/>
          <a:ext cx="0" cy="1562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487680</xdr:colOff>
      <xdr:row>7</xdr:row>
      <xdr:rowOff>30480</xdr:rowOff>
    </xdr:from>
    <xdr:to>
      <xdr:col>8</xdr:col>
      <xdr:colOff>487680</xdr:colOff>
      <xdr:row>16</xdr:row>
      <xdr:rowOff>99060</xdr:rowOff>
    </xdr:to>
    <xdr:sp macro="" textlink="">
      <xdr:nvSpPr>
        <xdr:cNvPr id="13" name="Line 1"/>
        <xdr:cNvSpPr>
          <a:spLocks noChangeShapeType="1"/>
        </xdr:cNvSpPr>
      </xdr:nvSpPr>
      <xdr:spPr bwMode="auto">
        <a:xfrm>
          <a:off x="8252460" y="1333500"/>
          <a:ext cx="0" cy="1562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487680</xdr:colOff>
      <xdr:row>7</xdr:row>
      <xdr:rowOff>30480</xdr:rowOff>
    </xdr:from>
    <xdr:to>
      <xdr:col>8</xdr:col>
      <xdr:colOff>487680</xdr:colOff>
      <xdr:row>16</xdr:row>
      <xdr:rowOff>99060</xdr:rowOff>
    </xdr:to>
    <xdr:sp macro="" textlink="">
      <xdr:nvSpPr>
        <xdr:cNvPr id="14" name="Line 2"/>
        <xdr:cNvSpPr>
          <a:spLocks noChangeShapeType="1"/>
        </xdr:cNvSpPr>
      </xdr:nvSpPr>
      <xdr:spPr bwMode="auto">
        <a:xfrm>
          <a:off x="8252460" y="1333500"/>
          <a:ext cx="0" cy="1562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487680</xdr:colOff>
      <xdr:row>7</xdr:row>
      <xdr:rowOff>30480</xdr:rowOff>
    </xdr:from>
    <xdr:to>
      <xdr:col>8</xdr:col>
      <xdr:colOff>487680</xdr:colOff>
      <xdr:row>16</xdr:row>
      <xdr:rowOff>99060</xdr:rowOff>
    </xdr:to>
    <xdr:sp macro="" textlink="">
      <xdr:nvSpPr>
        <xdr:cNvPr id="15" name="Line 1"/>
        <xdr:cNvSpPr>
          <a:spLocks noChangeShapeType="1"/>
        </xdr:cNvSpPr>
      </xdr:nvSpPr>
      <xdr:spPr bwMode="auto">
        <a:xfrm>
          <a:off x="8252460" y="1333500"/>
          <a:ext cx="0" cy="1562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487680</xdr:colOff>
      <xdr:row>7</xdr:row>
      <xdr:rowOff>30480</xdr:rowOff>
    </xdr:from>
    <xdr:to>
      <xdr:col>8</xdr:col>
      <xdr:colOff>487680</xdr:colOff>
      <xdr:row>16</xdr:row>
      <xdr:rowOff>99060</xdr:rowOff>
    </xdr:to>
    <xdr:sp macro="" textlink="">
      <xdr:nvSpPr>
        <xdr:cNvPr id="16" name="Line 1"/>
        <xdr:cNvSpPr>
          <a:spLocks noChangeShapeType="1"/>
        </xdr:cNvSpPr>
      </xdr:nvSpPr>
      <xdr:spPr bwMode="auto">
        <a:xfrm>
          <a:off x="8252460" y="1333500"/>
          <a:ext cx="0" cy="1562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0</xdr:rowOff>
    </xdr:from>
    <xdr:to>
      <xdr:col>2</xdr:col>
      <xdr:colOff>0</xdr:colOff>
      <xdr:row>42</xdr:row>
      <xdr:rowOff>0</xdr:rowOff>
    </xdr:to>
    <xdr:sp macro="" textlink="">
      <xdr:nvSpPr>
        <xdr:cNvPr id="61800" name="Line 3"/>
        <xdr:cNvSpPr>
          <a:spLocks noChangeShapeType="1"/>
        </xdr:cNvSpPr>
      </xdr:nvSpPr>
      <xdr:spPr bwMode="auto">
        <a:xfrm flipH="1">
          <a:off x="0" y="7025640"/>
          <a:ext cx="13258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74593" cy="582804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0.48126</cdr:x>
      <cdr:y>0.20764</cdr:y>
    </cdr:from>
    <cdr:to>
      <cdr:x>0.58706</cdr:x>
      <cdr:y>0.30662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134478" y="1078104"/>
          <a:ext cx="914400" cy="6070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0.48079</cdr:x>
      <cdr:y>0.23841</cdr:y>
    </cdr:from>
    <cdr:to>
      <cdr:x>0.58584</cdr:x>
      <cdr:y>0.38702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124011" y="126651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0.48079</cdr:x>
      <cdr:y>0.21277</cdr:y>
    </cdr:from>
    <cdr:to>
      <cdr:x>0.58584</cdr:x>
      <cdr:y>0.36163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124010" y="110950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574593" cy="582804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0.13541</cdr:x>
      <cdr:y>0.65019</cdr:y>
    </cdr:from>
    <cdr:to>
      <cdr:x>0.24246</cdr:x>
      <cdr:y>0.8008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151374" y="378906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0.75195</cdr:x>
      <cdr:y>0.1681</cdr:y>
    </cdr:from>
    <cdr:to>
      <cdr:x>0.85859</cdr:x>
      <cdr:y>0.31178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447693" y="979714"/>
          <a:ext cx="914400" cy="8373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^</a:t>
          </a:r>
        </a:p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data point</a:t>
          </a:r>
        </a:p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off chart</a:t>
          </a:r>
        </a:p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at</a:t>
          </a:r>
          <a:r>
            <a:rPr lang="en-US" sz="1100" baseline="0">
              <a:solidFill>
                <a:srgbClr val="00B050"/>
              </a:solidFill>
            </a:rPr>
            <a:t> </a:t>
          </a:r>
          <a:r>
            <a:rPr lang="en-US" sz="1100">
              <a:solidFill>
                <a:srgbClr val="00B050"/>
              </a:solidFill>
            </a:rPr>
            <a:t>124%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574593" cy="582804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0.5298</cdr:x>
      <cdr:y>0.27406</cdr:y>
    </cdr:from>
    <cdr:to>
      <cdr:x>0.63559</cdr:x>
      <cdr:y>0.42291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553159" y="148631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0.52858</cdr:x>
      <cdr:y>0.2756</cdr:y>
    </cdr:from>
    <cdr:to>
      <cdr:x>0.63437</cdr:x>
      <cdr:y>0.42471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542692" y="149678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0.50321</cdr:x>
      <cdr:y>0.28431</cdr:y>
    </cdr:from>
    <cdr:to>
      <cdr:x>0.60901</cdr:x>
      <cdr:y>0.43342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322885" y="154912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0.60547</cdr:x>
      <cdr:y>0.20259</cdr:y>
    </cdr:from>
    <cdr:to>
      <cdr:x>0.71211</cdr:x>
      <cdr:y>0.35948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5191648" y="118068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^</a:t>
          </a:r>
        </a:p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data</a:t>
          </a:r>
          <a:r>
            <a:rPr lang="en-US" sz="1100" baseline="0">
              <a:solidFill>
                <a:srgbClr val="00B050"/>
              </a:solidFill>
            </a:rPr>
            <a:t> points off</a:t>
          </a:r>
        </a:p>
        <a:p xmlns:a="http://schemas.openxmlformats.org/drawingml/2006/main">
          <a:pPr algn="ctr"/>
          <a:r>
            <a:rPr lang="en-US" sz="1100" baseline="0">
              <a:solidFill>
                <a:srgbClr val="00B050"/>
              </a:solidFill>
            </a:rPr>
            <a:t>chart between</a:t>
          </a:r>
        </a:p>
        <a:p xmlns:a="http://schemas.openxmlformats.org/drawingml/2006/main">
          <a:pPr algn="ctr"/>
          <a:r>
            <a:rPr lang="en-US" sz="1100" baseline="0">
              <a:solidFill>
                <a:srgbClr val="00B050"/>
              </a:solidFill>
            </a:rPr>
            <a:t>98 and 109%</a:t>
          </a:r>
          <a:endParaRPr lang="en-US" sz="1100">
            <a:solidFill>
              <a:srgbClr val="00B050"/>
            </a:solidFill>
          </a:endParaRPr>
        </a:p>
      </cdr:txBody>
    </cdr:sp>
  </cdr:relSizeAnchor>
</c:userShapes>
</file>

<file path=xl/queryTables/queryTable1.xml><?xml version="1.0" encoding="utf-8"?>
<queryTable xmlns="http://schemas.openxmlformats.org/spreadsheetml/2006/main" name="65mg" connectionId="4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65mg" connectionId="5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105mg" connectionId="1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65mg" connectionId="6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2222mg" connectionId="2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2222mg" connectionId="3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queryTable" Target="../queryTables/queryTable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queryTable" Target="../queryTables/queryTable5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0"/>
  </sheetPr>
  <dimension ref="A1:DZ89"/>
  <sheetViews>
    <sheetView zoomScaleNormal="100" workbookViewId="0">
      <pane ySplit="3" topLeftCell="A4" activePane="bottomLeft" state="frozen"/>
      <selection activeCell="B61" sqref="B61"/>
      <selection pane="bottomLeft" activeCell="A2" sqref="A2"/>
    </sheetView>
  </sheetViews>
  <sheetFormatPr defaultColWidth="9.109375" defaultRowHeight="13.2" x14ac:dyDescent="0.25"/>
  <cols>
    <col min="1" max="1" width="7.88671875" style="1" bestFit="1" customWidth="1"/>
    <col min="2" max="2" width="11.44140625" style="66" bestFit="1" customWidth="1"/>
    <col min="3" max="3" width="17.5546875" style="1" bestFit="1" customWidth="1"/>
    <col min="4" max="4" width="10.44140625" style="39" bestFit="1" customWidth="1"/>
    <col min="5" max="5" width="12.5546875" style="39" bestFit="1" customWidth="1"/>
    <col min="6" max="6" width="14" style="136" bestFit="1" customWidth="1"/>
    <col min="7" max="7" width="12" style="41" customWidth="1"/>
    <col min="8" max="8" width="12" style="1" customWidth="1"/>
    <col min="9" max="9" width="9.6640625" style="1" customWidth="1"/>
    <col min="10" max="10" width="16.109375" style="1" customWidth="1"/>
    <col min="11" max="11" width="12.5546875" style="48" bestFit="1" customWidth="1"/>
    <col min="12" max="12" width="14" style="48" bestFit="1" customWidth="1"/>
    <col min="13" max="13" width="10" style="48" bestFit="1" customWidth="1"/>
    <col min="14" max="15" width="10.33203125" style="48" bestFit="1" customWidth="1"/>
    <col min="16" max="16" width="18.88671875" style="48" customWidth="1"/>
    <col min="17" max="17" width="13.44140625" style="2" bestFit="1" customWidth="1"/>
    <col min="18" max="18" width="12.5546875" style="1" customWidth="1"/>
    <col min="19" max="19" width="13.33203125" style="2" bestFit="1" customWidth="1"/>
    <col min="20" max="20" width="13.33203125" style="2" customWidth="1"/>
    <col min="21" max="21" width="12.5546875" style="1" customWidth="1"/>
    <col min="22" max="22" width="13.88671875" style="2" customWidth="1"/>
    <col min="23" max="23" width="29.33203125" style="176" bestFit="1" customWidth="1"/>
    <col min="24" max="24" width="7.6640625" style="158" bestFit="1" customWidth="1"/>
    <col min="25" max="25" width="8.44140625" style="158" bestFit="1" customWidth="1"/>
    <col min="26" max="26" width="9" style="158" bestFit="1" customWidth="1"/>
    <col min="27" max="27" width="10.6640625" style="157" customWidth="1"/>
    <col min="28" max="28" width="11.33203125" style="157" bestFit="1" customWidth="1"/>
    <col min="29" max="29" width="7.6640625" style="158" bestFit="1" customWidth="1"/>
    <col min="30" max="30" width="8.44140625" style="158" bestFit="1" customWidth="1"/>
    <col min="31" max="31" width="9" style="158" bestFit="1" customWidth="1"/>
    <col min="32" max="32" width="10.6640625" style="157" customWidth="1"/>
    <col min="33" max="33" width="11.33203125" style="157" bestFit="1" customWidth="1"/>
    <col min="34" max="34" width="7.6640625" style="158" bestFit="1" customWidth="1"/>
    <col min="35" max="35" width="8.44140625" style="158" bestFit="1" customWidth="1"/>
    <col min="36" max="36" width="9" style="158" bestFit="1" customWidth="1"/>
    <col min="37" max="37" width="10.6640625" style="157" customWidth="1"/>
    <col min="38" max="38" width="11.33203125" style="157" bestFit="1" customWidth="1"/>
    <col min="39" max="39" width="7.6640625" style="158" bestFit="1" customWidth="1"/>
    <col min="40" max="40" width="8.44140625" style="158" bestFit="1" customWidth="1"/>
    <col min="41" max="41" width="9" style="158" bestFit="1" customWidth="1"/>
    <col min="42" max="42" width="10.6640625" style="157" customWidth="1"/>
    <col min="43" max="43" width="11.33203125" style="157" bestFit="1" customWidth="1"/>
    <col min="44" max="45" width="9.109375" style="82"/>
    <col min="46" max="91" width="9.109375" style="43"/>
    <col min="92" max="130" width="9.109375" style="67"/>
    <col min="131" max="16384" width="9.109375" style="1"/>
  </cols>
  <sheetData>
    <row r="1" spans="1:130" s="3" customFormat="1" x14ac:dyDescent="0.25">
      <c r="A1" s="44"/>
      <c r="B1" s="63"/>
      <c r="C1" s="44"/>
      <c r="D1" s="44"/>
      <c r="E1" s="84" t="s">
        <v>4</v>
      </c>
      <c r="F1" s="132" t="s">
        <v>4</v>
      </c>
      <c r="G1" s="85" t="s">
        <v>4</v>
      </c>
      <c r="H1" s="84" t="s">
        <v>4</v>
      </c>
      <c r="I1" s="84" t="s">
        <v>4</v>
      </c>
      <c r="J1" s="84" t="s">
        <v>2</v>
      </c>
      <c r="K1" s="86" t="s">
        <v>0</v>
      </c>
      <c r="L1" s="86" t="s">
        <v>0</v>
      </c>
      <c r="M1" s="86" t="s">
        <v>0</v>
      </c>
      <c r="N1" s="86" t="s">
        <v>0</v>
      </c>
      <c r="O1" s="86" t="s">
        <v>0</v>
      </c>
      <c r="P1" s="86" t="s">
        <v>1</v>
      </c>
      <c r="Q1" s="87" t="s">
        <v>6</v>
      </c>
      <c r="R1" s="84" t="s">
        <v>6</v>
      </c>
      <c r="S1" s="87" t="s">
        <v>10</v>
      </c>
      <c r="T1" s="87" t="s">
        <v>10</v>
      </c>
      <c r="U1" s="84" t="s">
        <v>5</v>
      </c>
      <c r="V1" s="87" t="s">
        <v>5</v>
      </c>
      <c r="W1" s="175"/>
      <c r="X1" s="155"/>
      <c r="Y1" s="155"/>
      <c r="Z1" s="155"/>
      <c r="AA1" s="156"/>
      <c r="AB1" s="156"/>
      <c r="AC1" s="155"/>
      <c r="AD1" s="155"/>
      <c r="AE1" s="155"/>
      <c r="AF1" s="156"/>
      <c r="AG1" s="156"/>
      <c r="AH1" s="155"/>
      <c r="AI1" s="155"/>
      <c r="AJ1" s="155"/>
      <c r="AK1" s="156"/>
      <c r="AL1" s="156"/>
      <c r="AM1" s="155"/>
      <c r="AN1" s="155"/>
      <c r="AO1" s="155"/>
      <c r="AP1" s="156"/>
      <c r="AQ1" s="156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4"/>
      <c r="BJ1" s="44"/>
      <c r="BK1" s="44"/>
      <c r="BL1" s="44"/>
      <c r="BM1" s="44"/>
      <c r="BN1" s="44"/>
      <c r="BO1" s="44"/>
      <c r="BP1" s="44"/>
      <c r="BQ1" s="44"/>
      <c r="BR1" s="44"/>
      <c r="BS1" s="44"/>
      <c r="BT1" s="44"/>
      <c r="BU1" s="44"/>
      <c r="BV1" s="44"/>
      <c r="BW1" s="44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  <c r="CJ1" s="44"/>
      <c r="CK1" s="44"/>
      <c r="CL1" s="44"/>
      <c r="CM1" s="44"/>
      <c r="CN1" s="44"/>
      <c r="CO1" s="44"/>
      <c r="CP1" s="44"/>
      <c r="CQ1" s="44"/>
      <c r="CR1" s="44"/>
      <c r="CS1" s="44"/>
      <c r="CT1" s="44"/>
      <c r="CU1" s="44"/>
      <c r="CV1" s="44"/>
      <c r="CW1" s="44"/>
      <c r="CX1" s="44"/>
      <c r="CY1" s="44"/>
      <c r="CZ1" s="44"/>
      <c r="DA1" s="44"/>
      <c r="DB1" s="44"/>
      <c r="DC1" s="44"/>
      <c r="DD1" s="44"/>
      <c r="DE1" s="44"/>
      <c r="DF1" s="44"/>
      <c r="DG1" s="44"/>
      <c r="DH1" s="44"/>
      <c r="DI1" s="44"/>
      <c r="DJ1" s="44"/>
      <c r="DK1" s="44"/>
      <c r="DL1" s="44"/>
      <c r="DM1" s="44"/>
      <c r="DN1" s="44"/>
      <c r="DO1" s="44"/>
      <c r="DP1" s="44"/>
      <c r="DQ1" s="44"/>
      <c r="DR1" s="44"/>
      <c r="DS1" s="44"/>
      <c r="DT1" s="44"/>
      <c r="DU1" s="44"/>
      <c r="DV1" s="44"/>
      <c r="DW1" s="44"/>
      <c r="DX1" s="44"/>
      <c r="DY1" s="44"/>
      <c r="DZ1" s="44"/>
    </row>
    <row r="2" spans="1:130" s="3" customFormat="1" x14ac:dyDescent="0.25">
      <c r="A2" s="44" t="s">
        <v>7</v>
      </c>
      <c r="B2" s="63" t="s">
        <v>86</v>
      </c>
      <c r="C2" s="44" t="s">
        <v>160</v>
      </c>
      <c r="D2" s="44" t="s">
        <v>67</v>
      </c>
      <c r="E2" s="84" t="s">
        <v>72</v>
      </c>
      <c r="F2" s="132" t="s">
        <v>8</v>
      </c>
      <c r="G2" s="85" t="s">
        <v>6</v>
      </c>
      <c r="H2" s="84" t="s">
        <v>10</v>
      </c>
      <c r="I2" s="84" t="s">
        <v>5</v>
      </c>
      <c r="J2" s="84" t="s">
        <v>3</v>
      </c>
      <c r="K2" s="86" t="s">
        <v>72</v>
      </c>
      <c r="L2" s="86" t="s">
        <v>8</v>
      </c>
      <c r="M2" s="86" t="s">
        <v>6</v>
      </c>
      <c r="N2" s="86" t="s">
        <v>10</v>
      </c>
      <c r="O2" s="86" t="s">
        <v>11</v>
      </c>
      <c r="P2" s="86" t="s">
        <v>9</v>
      </c>
      <c r="Q2" s="84" t="s">
        <v>76</v>
      </c>
      <c r="R2" s="84" t="s">
        <v>13</v>
      </c>
      <c r="S2" s="84" t="s">
        <v>77</v>
      </c>
      <c r="T2" s="84" t="s">
        <v>13</v>
      </c>
      <c r="U2" s="84" t="s">
        <v>13</v>
      </c>
      <c r="V2" s="87" t="s">
        <v>3</v>
      </c>
      <c r="W2" s="175"/>
      <c r="X2" s="203" t="s">
        <v>105</v>
      </c>
      <c r="Y2" s="203"/>
      <c r="Z2" s="203"/>
      <c r="AA2" s="203"/>
      <c r="AB2" s="203"/>
      <c r="AC2" s="203" t="s">
        <v>106</v>
      </c>
      <c r="AD2" s="203"/>
      <c r="AE2" s="203"/>
      <c r="AF2" s="203"/>
      <c r="AG2" s="203"/>
      <c r="AH2" s="203" t="s">
        <v>107</v>
      </c>
      <c r="AI2" s="203"/>
      <c r="AJ2" s="203"/>
      <c r="AK2" s="203"/>
      <c r="AL2" s="203"/>
      <c r="AM2" s="203" t="s">
        <v>95</v>
      </c>
      <c r="AN2" s="203"/>
      <c r="AO2" s="203"/>
      <c r="AP2" s="203"/>
      <c r="AQ2" s="203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44"/>
      <c r="CO2" s="44"/>
      <c r="CP2" s="44"/>
      <c r="CQ2" s="44"/>
      <c r="CR2" s="44"/>
      <c r="CS2" s="44"/>
      <c r="CT2" s="44"/>
      <c r="CU2" s="44"/>
      <c r="CV2" s="44"/>
      <c r="CW2" s="44"/>
      <c r="CX2" s="44"/>
      <c r="CY2" s="44"/>
      <c r="CZ2" s="44"/>
      <c r="DA2" s="44"/>
      <c r="DB2" s="44"/>
      <c r="DC2" s="44"/>
      <c r="DD2" s="44"/>
      <c r="DE2" s="44"/>
      <c r="DF2" s="44"/>
      <c r="DG2" s="44"/>
      <c r="DH2" s="44"/>
      <c r="DI2" s="44"/>
      <c r="DJ2" s="44"/>
      <c r="DK2" s="44"/>
      <c r="DL2" s="44"/>
      <c r="DM2" s="44"/>
      <c r="DN2" s="44"/>
      <c r="DO2" s="44"/>
      <c r="DP2" s="44"/>
      <c r="DQ2" s="44"/>
      <c r="DR2" s="44"/>
      <c r="DS2" s="44"/>
      <c r="DT2" s="44"/>
      <c r="DU2" s="44"/>
      <c r="DV2" s="44"/>
      <c r="DW2" s="44"/>
      <c r="DX2" s="44"/>
      <c r="DY2" s="44"/>
      <c r="DZ2" s="44"/>
    </row>
    <row r="3" spans="1:130" s="3" customFormat="1" x14ac:dyDescent="0.25">
      <c r="A3" s="44"/>
      <c r="B3" s="63"/>
      <c r="C3" s="44" t="s">
        <v>40</v>
      </c>
      <c r="D3" s="44"/>
      <c r="E3" s="84" t="s">
        <v>73</v>
      </c>
      <c r="F3" s="132" t="s">
        <v>71</v>
      </c>
      <c r="G3" s="85" t="s">
        <v>63</v>
      </c>
      <c r="H3" s="84" t="s">
        <v>63</v>
      </c>
      <c r="I3" s="84" t="s">
        <v>63</v>
      </c>
      <c r="J3" s="84" t="s">
        <v>14</v>
      </c>
      <c r="K3" s="86" t="s">
        <v>73</v>
      </c>
      <c r="L3" s="86" t="s">
        <v>71</v>
      </c>
      <c r="M3" s="86" t="s">
        <v>63</v>
      </c>
      <c r="N3" s="86" t="s">
        <v>63</v>
      </c>
      <c r="O3" s="86" t="s">
        <v>63</v>
      </c>
      <c r="P3" s="86" t="s">
        <v>14</v>
      </c>
      <c r="Q3" s="87" t="s">
        <v>75</v>
      </c>
      <c r="R3" s="84" t="s">
        <v>74</v>
      </c>
      <c r="S3" s="87" t="s">
        <v>75</v>
      </c>
      <c r="T3" s="84" t="s">
        <v>74</v>
      </c>
      <c r="U3" s="84" t="s">
        <v>74</v>
      </c>
      <c r="V3" s="84" t="s">
        <v>74</v>
      </c>
      <c r="W3" s="175" t="s">
        <v>157</v>
      </c>
      <c r="X3" s="155" t="s">
        <v>27</v>
      </c>
      <c r="Y3" s="155" t="s">
        <v>93</v>
      </c>
      <c r="Z3" s="155" t="s">
        <v>94</v>
      </c>
      <c r="AA3" s="156" t="s">
        <v>91</v>
      </c>
      <c r="AB3" s="156" t="s">
        <v>92</v>
      </c>
      <c r="AC3" s="155" t="s">
        <v>27</v>
      </c>
      <c r="AD3" s="155" t="s">
        <v>93</v>
      </c>
      <c r="AE3" s="155" t="s">
        <v>94</v>
      </c>
      <c r="AF3" s="156" t="s">
        <v>91</v>
      </c>
      <c r="AG3" s="156" t="s">
        <v>92</v>
      </c>
      <c r="AH3" s="155" t="s">
        <v>27</v>
      </c>
      <c r="AI3" s="155" t="s">
        <v>93</v>
      </c>
      <c r="AJ3" s="155" t="s">
        <v>94</v>
      </c>
      <c r="AK3" s="156" t="s">
        <v>91</v>
      </c>
      <c r="AL3" s="156" t="s">
        <v>92</v>
      </c>
      <c r="AM3" s="155" t="s">
        <v>27</v>
      </c>
      <c r="AN3" s="155" t="s">
        <v>93</v>
      </c>
      <c r="AO3" s="155" t="s">
        <v>94</v>
      </c>
      <c r="AP3" s="156" t="s">
        <v>91</v>
      </c>
      <c r="AQ3" s="156" t="s">
        <v>92</v>
      </c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  <c r="CB3" s="44"/>
      <c r="CC3" s="44"/>
      <c r="CD3" s="44"/>
      <c r="CE3" s="44"/>
      <c r="CF3" s="44"/>
      <c r="CG3" s="44"/>
      <c r="CH3" s="44"/>
      <c r="CI3" s="44"/>
      <c r="CJ3" s="44"/>
      <c r="CK3" s="44"/>
      <c r="CL3" s="44"/>
      <c r="CM3" s="44"/>
      <c r="CN3" s="44"/>
      <c r="CO3" s="44"/>
      <c r="CP3" s="44"/>
      <c r="CQ3" s="44"/>
      <c r="CR3" s="44"/>
      <c r="CS3" s="44"/>
      <c r="CT3" s="44"/>
      <c r="CU3" s="44"/>
      <c r="CV3" s="44"/>
      <c r="CW3" s="44"/>
      <c r="CX3" s="44"/>
      <c r="CY3" s="44"/>
      <c r="CZ3" s="44"/>
      <c r="DA3" s="44"/>
      <c r="DB3" s="44"/>
      <c r="DC3" s="44"/>
      <c r="DD3" s="44"/>
      <c r="DE3" s="44"/>
      <c r="DF3" s="44"/>
      <c r="DG3" s="44"/>
      <c r="DH3" s="44"/>
      <c r="DI3" s="44"/>
      <c r="DJ3" s="44"/>
      <c r="DK3" s="44"/>
      <c r="DL3" s="44"/>
      <c r="DM3" s="44"/>
      <c r="DN3" s="44"/>
      <c r="DO3" s="44"/>
      <c r="DP3" s="44"/>
      <c r="DQ3" s="44"/>
      <c r="DR3" s="44"/>
      <c r="DS3" s="44"/>
      <c r="DT3" s="44"/>
      <c r="DU3" s="44"/>
      <c r="DV3" s="44"/>
      <c r="DW3" s="44"/>
      <c r="DX3" s="44"/>
      <c r="DY3" s="44"/>
      <c r="DZ3" s="44"/>
    </row>
    <row r="4" spans="1:130" s="5" customFormat="1" x14ac:dyDescent="0.25">
      <c r="A4" s="36" t="s">
        <v>41</v>
      </c>
      <c r="B4" s="49" t="s">
        <v>172</v>
      </c>
      <c r="C4" s="36" t="s">
        <v>165</v>
      </c>
      <c r="D4" s="40" t="s">
        <v>68</v>
      </c>
      <c r="E4" s="133">
        <v>447.00161000000003</v>
      </c>
      <c r="F4" s="133">
        <f>E4+G4+H4</f>
        <v>447.10000000000008</v>
      </c>
      <c r="G4" s="191">
        <v>7.5660000000000005E-2</v>
      </c>
      <c r="H4" s="191">
        <v>2.273E-2</v>
      </c>
      <c r="I4" s="185">
        <f>G4+H4</f>
        <v>9.8390000000000005E-2</v>
      </c>
      <c r="J4" s="38">
        <f>(1.6061/(1.6061-(I4/F4)))*(I4/F4)*1000000</f>
        <v>220.09278221173662</v>
      </c>
      <c r="K4" s="89"/>
      <c r="L4" s="92">
        <v>446.77</v>
      </c>
      <c r="M4" s="93"/>
      <c r="N4" s="93"/>
      <c r="O4" s="93">
        <v>9.4E-2</v>
      </c>
      <c r="P4" s="92">
        <v>210.4</v>
      </c>
      <c r="Q4" s="38"/>
      <c r="R4" s="38"/>
      <c r="S4" s="38"/>
      <c r="T4" s="38"/>
      <c r="U4" s="38">
        <f t="shared" ref="U4:U8" si="0">((O4-I4)/I4)*100</f>
        <v>-4.4618355523935405</v>
      </c>
      <c r="V4" s="38">
        <f t="shared" ref="V4:V8" si="1">((P4-J4)/J4)*100</f>
        <v>-4.4039527849722182</v>
      </c>
      <c r="W4" s="174"/>
      <c r="X4" s="157">
        <f t="shared" ref="X4:X35" si="2">$R$77</f>
        <v>-5.0978743914468616</v>
      </c>
      <c r="Y4" s="157">
        <f t="shared" ref="Y4:Y35" si="3">$R$77-5</f>
        <v>-10.097874391446862</v>
      </c>
      <c r="Z4" s="157">
        <f t="shared" ref="Z4:Z35" si="4">$R$77+5</f>
        <v>-9.7874391446861608E-2</v>
      </c>
      <c r="AA4" s="157">
        <f t="shared" ref="AA4:AA35" si="5">($R$77-(3*$R$80))</f>
        <v>-19.396247632600609</v>
      </c>
      <c r="AB4" s="157">
        <f t="shared" ref="AB4:AB35" si="6">($R$77+(3*$R$80))</f>
        <v>9.2004988497068858</v>
      </c>
      <c r="AC4" s="157">
        <f t="shared" ref="AC4:AC35" si="7">$T$77</f>
        <v>-2.5202017428004124</v>
      </c>
      <c r="AD4" s="157">
        <f t="shared" ref="AD4:AD35" si="8">$T$77-5</f>
        <v>-7.5202017428004124</v>
      </c>
      <c r="AE4" s="157">
        <f t="shared" ref="AE4:AE35" si="9">$T$77+5</f>
        <v>2.4797982571995876</v>
      </c>
      <c r="AF4" s="157">
        <f t="shared" ref="AF4:AF35" si="10">($T$77-(3*$T$80))</f>
        <v>-22.625270752455833</v>
      </c>
      <c r="AG4" s="157">
        <f t="shared" ref="AG4:AG35" si="11">($T$77+(3*$T$80))</f>
        <v>17.584867266855007</v>
      </c>
      <c r="AH4" s="157">
        <f t="shared" ref="AH4:AH35" si="12">$U$77</f>
        <v>-4.7013897063025825</v>
      </c>
      <c r="AI4" s="157">
        <f t="shared" ref="AI4:AI35" si="13">$U$77-5</f>
        <v>-9.7013897063025816</v>
      </c>
      <c r="AJ4" s="157">
        <f t="shared" ref="AJ4:AJ35" si="14">$U$77+5</f>
        <v>0.29861029369741754</v>
      </c>
      <c r="AK4" s="157">
        <f t="shared" ref="AK4:AK35" si="15">($U$77-(3*$U$80))</f>
        <v>-19.094219337595366</v>
      </c>
      <c r="AL4" s="157">
        <f t="shared" ref="AL4:AL35" si="16">($U$77+(3*$U$80))</f>
        <v>9.691439924990199</v>
      </c>
      <c r="AM4" s="157">
        <f t="shared" ref="AM4:AM35" si="17">$V$77</f>
        <v>-5.2377599837598465</v>
      </c>
      <c r="AN4" s="157">
        <f t="shared" ref="AN4:AN35" si="18">$V$77-5</f>
        <v>-10.237759983759847</v>
      </c>
      <c r="AO4" s="157">
        <f t="shared" ref="AO4:AO35" si="19">$V$77+5</f>
        <v>-0.23775998375984653</v>
      </c>
      <c r="AP4" s="157">
        <f t="shared" ref="AP4:AP35" si="20">($V$77-(3*$V$80))</f>
        <v>-15.600877896744223</v>
      </c>
      <c r="AQ4" s="157">
        <f t="shared" ref="AQ4:AQ35" si="21">($V$77+(3*$V$80))</f>
        <v>5.1253579292245304</v>
      </c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  <c r="CA4" s="43"/>
      <c r="CB4" s="43"/>
      <c r="CC4" s="43"/>
      <c r="CD4" s="43"/>
      <c r="CE4" s="43"/>
      <c r="CF4" s="43"/>
      <c r="CG4" s="43"/>
      <c r="CH4" s="43"/>
      <c r="CI4" s="43"/>
      <c r="CJ4" s="43"/>
      <c r="CK4" s="43"/>
      <c r="CL4" s="43"/>
      <c r="CM4" s="43"/>
      <c r="CN4" s="43"/>
      <c r="CO4" s="43"/>
      <c r="CP4" s="43"/>
      <c r="CQ4" s="43"/>
      <c r="CR4" s="43"/>
      <c r="CS4" s="43"/>
      <c r="CT4" s="43"/>
      <c r="CU4" s="43"/>
      <c r="CV4" s="43"/>
      <c r="CW4" s="43"/>
      <c r="CX4" s="43"/>
      <c r="CY4" s="43"/>
      <c r="CZ4" s="43"/>
      <c r="DA4" s="43"/>
      <c r="DB4" s="43"/>
      <c r="DC4" s="43"/>
      <c r="DD4" s="43"/>
      <c r="DE4" s="43"/>
      <c r="DF4" s="43"/>
      <c r="DG4" s="43"/>
      <c r="DH4" s="43"/>
      <c r="DI4" s="43"/>
      <c r="DJ4" s="43"/>
      <c r="DK4" s="43"/>
      <c r="DL4" s="43"/>
      <c r="DM4" s="43"/>
      <c r="DN4" s="43"/>
      <c r="DO4" s="43"/>
      <c r="DP4" s="43"/>
      <c r="DQ4" s="43"/>
      <c r="DR4" s="43"/>
      <c r="DS4" s="43"/>
      <c r="DT4" s="43"/>
      <c r="DU4" s="43"/>
      <c r="DV4" s="43"/>
      <c r="DW4" s="43"/>
      <c r="DX4" s="43"/>
      <c r="DY4" s="43"/>
      <c r="DZ4" s="43"/>
    </row>
    <row r="5" spans="1:130" s="5" customFormat="1" x14ac:dyDescent="0.25">
      <c r="A5" s="36" t="s">
        <v>41</v>
      </c>
      <c r="B5" s="49" t="s">
        <v>172</v>
      </c>
      <c r="C5" s="36" t="s">
        <v>165</v>
      </c>
      <c r="D5" s="40" t="s">
        <v>69</v>
      </c>
      <c r="E5" s="133">
        <v>447.70224000000007</v>
      </c>
      <c r="F5" s="133">
        <f t="shared" ref="F5:F56" si="22">E5+G5+H5</f>
        <v>447.80000000000007</v>
      </c>
      <c r="G5" s="191">
        <v>7.528E-2</v>
      </c>
      <c r="H5" s="191">
        <v>2.248E-2</v>
      </c>
      <c r="I5" s="185">
        <f t="shared" ref="I5:I57" si="23">G5+H5</f>
        <v>9.776E-2</v>
      </c>
      <c r="J5" s="38">
        <f t="shared" ref="J5:J57" si="24">(1.6061/(1.6061-(I5/F5)))*(I5/F5)*1000000</f>
        <v>218.34142472745131</v>
      </c>
      <c r="K5" s="89"/>
      <c r="L5" s="92">
        <v>447.44</v>
      </c>
      <c r="M5" s="93">
        <v>7.0999999999999994E-2</v>
      </c>
      <c r="N5" s="93">
        <v>2.1899999999999999E-2</v>
      </c>
      <c r="O5" s="93">
        <v>9.2899999999999996E-2</v>
      </c>
      <c r="P5" s="92">
        <v>207.63</v>
      </c>
      <c r="Q5" s="38">
        <f t="shared" ref="Q5:Q8" si="25">IF(M5="","",(M5/O5)*100)</f>
        <v>76.426264800861134</v>
      </c>
      <c r="R5" s="38">
        <f t="shared" ref="R5:R8" si="26">IF(M5="","",((M5-G5)/G5)*100)</f>
        <v>-5.6854410201912939</v>
      </c>
      <c r="S5" s="38">
        <f t="shared" ref="S5:S8" si="27">IF(N5="","",(N5/O5)*100)</f>
        <v>23.573735199138859</v>
      </c>
      <c r="T5" s="38">
        <f t="shared" ref="T5:T8" si="28">IF(N5="","",((N5-H5)/H5)*100)</f>
        <v>-2.5800711743772271</v>
      </c>
      <c r="U5" s="38">
        <f t="shared" si="0"/>
        <v>-4.9713584288052406</v>
      </c>
      <c r="V5" s="38">
        <f t="shared" si="1"/>
        <v>-4.9058142497796959</v>
      </c>
      <c r="W5" s="174"/>
      <c r="X5" s="157">
        <f t="shared" si="2"/>
        <v>-5.0978743914468616</v>
      </c>
      <c r="Y5" s="157">
        <f t="shared" si="3"/>
        <v>-10.097874391446862</v>
      </c>
      <c r="Z5" s="157">
        <f t="shared" si="4"/>
        <v>-9.7874391446861608E-2</v>
      </c>
      <c r="AA5" s="157">
        <f t="shared" si="5"/>
        <v>-19.396247632600609</v>
      </c>
      <c r="AB5" s="157">
        <f t="shared" si="6"/>
        <v>9.2004988497068858</v>
      </c>
      <c r="AC5" s="157">
        <f t="shared" si="7"/>
        <v>-2.5202017428004124</v>
      </c>
      <c r="AD5" s="157">
        <f t="shared" si="8"/>
        <v>-7.5202017428004124</v>
      </c>
      <c r="AE5" s="157">
        <f t="shared" si="9"/>
        <v>2.4797982571995876</v>
      </c>
      <c r="AF5" s="157">
        <f t="shared" si="10"/>
        <v>-22.625270752455833</v>
      </c>
      <c r="AG5" s="157">
        <f t="shared" si="11"/>
        <v>17.584867266855007</v>
      </c>
      <c r="AH5" s="157">
        <f t="shared" si="12"/>
        <v>-4.7013897063025825</v>
      </c>
      <c r="AI5" s="157">
        <f t="shared" si="13"/>
        <v>-9.7013897063025816</v>
      </c>
      <c r="AJ5" s="157">
        <f t="shared" si="14"/>
        <v>0.29861029369741754</v>
      </c>
      <c r="AK5" s="157">
        <f t="shared" si="15"/>
        <v>-19.094219337595366</v>
      </c>
      <c r="AL5" s="157">
        <f t="shared" si="16"/>
        <v>9.691439924990199</v>
      </c>
      <c r="AM5" s="157">
        <f t="shared" si="17"/>
        <v>-5.2377599837598465</v>
      </c>
      <c r="AN5" s="157">
        <f t="shared" si="18"/>
        <v>-10.237759983759847</v>
      </c>
      <c r="AO5" s="157">
        <f t="shared" si="19"/>
        <v>-0.23775998375984653</v>
      </c>
      <c r="AP5" s="157">
        <f t="shared" si="20"/>
        <v>-15.600877896744223</v>
      </c>
      <c r="AQ5" s="157">
        <f t="shared" si="21"/>
        <v>5.1253579292245304</v>
      </c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43"/>
      <c r="DT5" s="43"/>
      <c r="DU5" s="43"/>
      <c r="DV5" s="43"/>
      <c r="DW5" s="43"/>
      <c r="DX5" s="43"/>
      <c r="DY5" s="43"/>
      <c r="DZ5" s="43"/>
    </row>
    <row r="6" spans="1:130" s="5" customFormat="1" x14ac:dyDescent="0.25">
      <c r="A6" s="36" t="s">
        <v>41</v>
      </c>
      <c r="B6" s="49" t="s">
        <v>172</v>
      </c>
      <c r="C6" s="36" t="s">
        <v>165</v>
      </c>
      <c r="D6" s="40" t="s">
        <v>70</v>
      </c>
      <c r="E6" s="133">
        <v>446.70168000000007</v>
      </c>
      <c r="F6" s="133">
        <f t="shared" si="22"/>
        <v>446.80000000000007</v>
      </c>
      <c r="G6" s="191">
        <v>7.5679999999999997E-2</v>
      </c>
      <c r="H6" s="191">
        <v>2.264E-2</v>
      </c>
      <c r="I6" s="185">
        <f t="shared" si="23"/>
        <v>9.8319999999999991E-2</v>
      </c>
      <c r="J6" s="38">
        <f t="shared" si="24"/>
        <v>220.08386926759025</v>
      </c>
      <c r="K6" s="89"/>
      <c r="L6" s="92">
        <v>446.51</v>
      </c>
      <c r="M6" s="89"/>
      <c r="N6" s="89"/>
      <c r="O6" s="93">
        <v>9.4399999999999998E-2</v>
      </c>
      <c r="P6" s="92">
        <v>211.42</v>
      </c>
      <c r="Q6" s="38"/>
      <c r="R6" s="38"/>
      <c r="S6" s="38"/>
      <c r="T6" s="38"/>
      <c r="U6" s="38">
        <f t="shared" si="0"/>
        <v>-3.9869812855980404</v>
      </c>
      <c r="V6" s="38">
        <f t="shared" si="1"/>
        <v>-3.9366216599255814</v>
      </c>
      <c r="W6" s="174"/>
      <c r="X6" s="157">
        <f t="shared" si="2"/>
        <v>-5.0978743914468616</v>
      </c>
      <c r="Y6" s="157">
        <f t="shared" si="3"/>
        <v>-10.097874391446862</v>
      </c>
      <c r="Z6" s="157">
        <f t="shared" si="4"/>
        <v>-9.7874391446861608E-2</v>
      </c>
      <c r="AA6" s="157">
        <f t="shared" si="5"/>
        <v>-19.396247632600609</v>
      </c>
      <c r="AB6" s="157">
        <f t="shared" si="6"/>
        <v>9.2004988497068858</v>
      </c>
      <c r="AC6" s="157">
        <f t="shared" si="7"/>
        <v>-2.5202017428004124</v>
      </c>
      <c r="AD6" s="157">
        <f t="shared" si="8"/>
        <v>-7.5202017428004124</v>
      </c>
      <c r="AE6" s="157">
        <f t="shared" si="9"/>
        <v>2.4797982571995876</v>
      </c>
      <c r="AF6" s="157">
        <f t="shared" si="10"/>
        <v>-22.625270752455833</v>
      </c>
      <c r="AG6" s="157">
        <f t="shared" si="11"/>
        <v>17.584867266855007</v>
      </c>
      <c r="AH6" s="157">
        <f t="shared" si="12"/>
        <v>-4.7013897063025825</v>
      </c>
      <c r="AI6" s="157">
        <f t="shared" si="13"/>
        <v>-9.7013897063025816</v>
      </c>
      <c r="AJ6" s="157">
        <f t="shared" si="14"/>
        <v>0.29861029369741754</v>
      </c>
      <c r="AK6" s="157">
        <f t="shared" si="15"/>
        <v>-19.094219337595366</v>
      </c>
      <c r="AL6" s="157">
        <f t="shared" si="16"/>
        <v>9.691439924990199</v>
      </c>
      <c r="AM6" s="157">
        <f t="shared" si="17"/>
        <v>-5.2377599837598465</v>
      </c>
      <c r="AN6" s="157">
        <f t="shared" si="18"/>
        <v>-10.237759983759847</v>
      </c>
      <c r="AO6" s="157">
        <f t="shared" si="19"/>
        <v>-0.23775998375984653</v>
      </c>
      <c r="AP6" s="157">
        <f t="shared" si="20"/>
        <v>-15.600877896744223</v>
      </c>
      <c r="AQ6" s="157">
        <f t="shared" si="21"/>
        <v>5.1253579292245304</v>
      </c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  <c r="DT6" s="43"/>
      <c r="DU6" s="43"/>
      <c r="DV6" s="43"/>
      <c r="DW6" s="43"/>
      <c r="DX6" s="43"/>
      <c r="DY6" s="43"/>
      <c r="DZ6" s="43"/>
    </row>
    <row r="7" spans="1:130" s="5" customFormat="1" x14ac:dyDescent="0.25">
      <c r="A7" s="36" t="s">
        <v>56</v>
      </c>
      <c r="B7" s="49" t="s">
        <v>96</v>
      </c>
      <c r="C7" s="198" t="s">
        <v>204</v>
      </c>
      <c r="D7" s="40" t="s">
        <v>68</v>
      </c>
      <c r="E7" s="133">
        <v>448.20148</v>
      </c>
      <c r="F7" s="133">
        <f t="shared" si="22"/>
        <v>448.3</v>
      </c>
      <c r="G7" s="191">
        <v>7.5740000000000002E-2</v>
      </c>
      <c r="H7" s="191">
        <v>2.2780000000000002E-2</v>
      </c>
      <c r="I7" s="185">
        <f t="shared" si="23"/>
        <v>9.8519999999999996E-2</v>
      </c>
      <c r="J7" s="38">
        <f t="shared" si="24"/>
        <v>219.79362567674721</v>
      </c>
      <c r="K7" s="89"/>
      <c r="L7" s="88">
        <v>448</v>
      </c>
      <c r="M7" s="93">
        <v>8.1900000000000001E-2</v>
      </c>
      <c r="N7" s="93">
        <v>2.29E-2</v>
      </c>
      <c r="O7" s="93">
        <v>0.1048</v>
      </c>
      <c r="P7" s="89">
        <v>234</v>
      </c>
      <c r="Q7" s="38">
        <f t="shared" si="25"/>
        <v>78.148854961832058</v>
      </c>
      <c r="R7" s="38">
        <f t="shared" si="26"/>
        <v>8.1330868761552662</v>
      </c>
      <c r="S7" s="38">
        <f t="shared" si="27"/>
        <v>21.851145038167939</v>
      </c>
      <c r="T7" s="38">
        <f t="shared" si="28"/>
        <v>0.52677787532922993</v>
      </c>
      <c r="U7" s="38">
        <f t="shared" si="0"/>
        <v>6.3743402354851888</v>
      </c>
      <c r="V7" s="38">
        <f t="shared" si="1"/>
        <v>6.4635060637046191</v>
      </c>
      <c r="W7" s="174"/>
      <c r="X7" s="157">
        <f t="shared" si="2"/>
        <v>-5.0978743914468616</v>
      </c>
      <c r="Y7" s="157">
        <f t="shared" si="3"/>
        <v>-10.097874391446862</v>
      </c>
      <c r="Z7" s="157">
        <f t="shared" si="4"/>
        <v>-9.7874391446861608E-2</v>
      </c>
      <c r="AA7" s="157">
        <f t="shared" si="5"/>
        <v>-19.396247632600609</v>
      </c>
      <c r="AB7" s="157">
        <f t="shared" si="6"/>
        <v>9.2004988497068858</v>
      </c>
      <c r="AC7" s="157">
        <f t="shared" si="7"/>
        <v>-2.5202017428004124</v>
      </c>
      <c r="AD7" s="157">
        <f t="shared" si="8"/>
        <v>-7.5202017428004124</v>
      </c>
      <c r="AE7" s="157">
        <f t="shared" si="9"/>
        <v>2.4797982571995876</v>
      </c>
      <c r="AF7" s="157">
        <f t="shared" si="10"/>
        <v>-22.625270752455833</v>
      </c>
      <c r="AG7" s="157">
        <f t="shared" si="11"/>
        <v>17.584867266855007</v>
      </c>
      <c r="AH7" s="157">
        <f t="shared" si="12"/>
        <v>-4.7013897063025825</v>
      </c>
      <c r="AI7" s="157">
        <f t="shared" si="13"/>
        <v>-9.7013897063025816</v>
      </c>
      <c r="AJ7" s="157">
        <f t="shared" si="14"/>
        <v>0.29861029369741754</v>
      </c>
      <c r="AK7" s="157">
        <f t="shared" si="15"/>
        <v>-19.094219337595366</v>
      </c>
      <c r="AL7" s="157">
        <f t="shared" si="16"/>
        <v>9.691439924990199</v>
      </c>
      <c r="AM7" s="157">
        <f t="shared" si="17"/>
        <v>-5.2377599837598465</v>
      </c>
      <c r="AN7" s="157">
        <f t="shared" si="18"/>
        <v>-10.237759983759847</v>
      </c>
      <c r="AO7" s="157">
        <f t="shared" si="19"/>
        <v>-0.23775998375984653</v>
      </c>
      <c r="AP7" s="157">
        <f t="shared" si="20"/>
        <v>-15.600877896744223</v>
      </c>
      <c r="AQ7" s="157">
        <f t="shared" si="21"/>
        <v>5.1253579292245304</v>
      </c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  <c r="BX7" s="43"/>
      <c r="BY7" s="43"/>
      <c r="BZ7" s="43"/>
      <c r="CA7" s="43"/>
      <c r="CB7" s="43"/>
      <c r="CC7" s="43"/>
      <c r="CD7" s="43"/>
      <c r="CE7" s="43"/>
      <c r="CF7" s="43"/>
      <c r="CG7" s="43"/>
      <c r="CH7" s="43"/>
      <c r="CI7" s="43"/>
      <c r="CJ7" s="43"/>
      <c r="CK7" s="43"/>
      <c r="CL7" s="43"/>
      <c r="CM7" s="43"/>
      <c r="CN7" s="43"/>
      <c r="CO7" s="43"/>
      <c r="CP7" s="43"/>
      <c r="CQ7" s="43"/>
      <c r="CR7" s="43"/>
      <c r="CS7" s="43"/>
      <c r="CT7" s="43"/>
      <c r="CU7" s="43"/>
      <c r="CV7" s="43"/>
      <c r="CW7" s="43"/>
      <c r="CX7" s="43"/>
      <c r="CY7" s="43"/>
      <c r="CZ7" s="43"/>
      <c r="DA7" s="43"/>
      <c r="DB7" s="43"/>
      <c r="DC7" s="43"/>
      <c r="DD7" s="43"/>
      <c r="DE7" s="43"/>
      <c r="DF7" s="43"/>
      <c r="DG7" s="43"/>
      <c r="DH7" s="43"/>
      <c r="DI7" s="43"/>
      <c r="DJ7" s="43"/>
      <c r="DK7" s="43"/>
      <c r="DL7" s="43"/>
      <c r="DM7" s="43"/>
      <c r="DN7" s="43"/>
      <c r="DO7" s="43"/>
      <c r="DP7" s="43"/>
      <c r="DQ7" s="43"/>
      <c r="DR7" s="43"/>
      <c r="DS7" s="43"/>
      <c r="DT7" s="43"/>
      <c r="DU7" s="43"/>
      <c r="DV7" s="43"/>
      <c r="DW7" s="43"/>
      <c r="DX7" s="43"/>
      <c r="DY7" s="43"/>
      <c r="DZ7" s="43"/>
    </row>
    <row r="8" spans="1:130" s="5" customFormat="1" x14ac:dyDescent="0.25">
      <c r="A8" s="36" t="s">
        <v>56</v>
      </c>
      <c r="B8" s="49" t="s">
        <v>96</v>
      </c>
      <c r="C8" s="198" t="s">
        <v>204</v>
      </c>
      <c r="D8" s="40" t="s">
        <v>69</v>
      </c>
      <c r="E8" s="133">
        <v>446.50246999999996</v>
      </c>
      <c r="F8" s="133">
        <f t="shared" si="22"/>
        <v>446.59999999999997</v>
      </c>
      <c r="G8" s="191">
        <v>7.5120000000000006E-2</v>
      </c>
      <c r="H8" s="191">
        <v>2.2409999999999999E-2</v>
      </c>
      <c r="I8" s="185">
        <f t="shared" si="23"/>
        <v>9.7530000000000006E-2</v>
      </c>
      <c r="J8" s="38">
        <f t="shared" si="24"/>
        <v>218.41303867961977</v>
      </c>
      <c r="K8" s="97"/>
      <c r="L8" s="88">
        <v>446.4</v>
      </c>
      <c r="M8" s="93">
        <v>9.3799999999999994E-2</v>
      </c>
      <c r="N8" s="89">
        <v>2.23E-2</v>
      </c>
      <c r="O8" s="93">
        <v>0.11609999999999999</v>
      </c>
      <c r="P8" s="89">
        <v>260</v>
      </c>
      <c r="Q8" s="38">
        <f t="shared" si="25"/>
        <v>80.792420327304043</v>
      </c>
      <c r="R8" s="38">
        <f t="shared" si="26"/>
        <v>24.866879659211911</v>
      </c>
      <c r="S8" s="38">
        <f t="shared" si="27"/>
        <v>19.207579672695953</v>
      </c>
      <c r="T8" s="38">
        <f t="shared" si="28"/>
        <v>-0.49085229808120923</v>
      </c>
      <c r="U8" s="38">
        <f t="shared" si="0"/>
        <v>19.040295293755754</v>
      </c>
      <c r="V8" s="38">
        <f t="shared" si="1"/>
        <v>19.040512220235286</v>
      </c>
      <c r="W8" s="174"/>
      <c r="X8" s="157">
        <f t="shared" si="2"/>
        <v>-5.0978743914468616</v>
      </c>
      <c r="Y8" s="157">
        <f t="shared" si="3"/>
        <v>-10.097874391446862</v>
      </c>
      <c r="Z8" s="157">
        <f t="shared" si="4"/>
        <v>-9.7874391446861608E-2</v>
      </c>
      <c r="AA8" s="157">
        <f t="shared" si="5"/>
        <v>-19.396247632600609</v>
      </c>
      <c r="AB8" s="157">
        <f t="shared" si="6"/>
        <v>9.2004988497068858</v>
      </c>
      <c r="AC8" s="157">
        <f t="shared" si="7"/>
        <v>-2.5202017428004124</v>
      </c>
      <c r="AD8" s="157">
        <f t="shared" si="8"/>
        <v>-7.5202017428004124</v>
      </c>
      <c r="AE8" s="157">
        <f t="shared" si="9"/>
        <v>2.4797982571995876</v>
      </c>
      <c r="AF8" s="157">
        <f t="shared" si="10"/>
        <v>-22.625270752455833</v>
      </c>
      <c r="AG8" s="157">
        <f t="shared" si="11"/>
        <v>17.584867266855007</v>
      </c>
      <c r="AH8" s="157">
        <f t="shared" si="12"/>
        <v>-4.7013897063025825</v>
      </c>
      <c r="AI8" s="157">
        <f t="shared" si="13"/>
        <v>-9.7013897063025816</v>
      </c>
      <c r="AJ8" s="157">
        <f t="shared" si="14"/>
        <v>0.29861029369741754</v>
      </c>
      <c r="AK8" s="157">
        <f t="shared" si="15"/>
        <v>-19.094219337595366</v>
      </c>
      <c r="AL8" s="157">
        <f t="shared" si="16"/>
        <v>9.691439924990199</v>
      </c>
      <c r="AM8" s="157">
        <f t="shared" si="17"/>
        <v>-5.2377599837598465</v>
      </c>
      <c r="AN8" s="157">
        <f t="shared" si="18"/>
        <v>-10.237759983759847</v>
      </c>
      <c r="AO8" s="157">
        <f t="shared" si="19"/>
        <v>-0.23775998375984653</v>
      </c>
      <c r="AP8" s="157">
        <f t="shared" si="20"/>
        <v>-15.600877896744223</v>
      </c>
      <c r="AQ8" s="157">
        <f t="shared" si="21"/>
        <v>5.1253579292245304</v>
      </c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  <c r="CL8" s="43"/>
      <c r="CM8" s="43"/>
      <c r="CN8" s="43"/>
      <c r="CO8" s="43"/>
      <c r="CP8" s="43"/>
      <c r="CQ8" s="43"/>
      <c r="CR8" s="43"/>
      <c r="CS8" s="43"/>
      <c r="CT8" s="43"/>
      <c r="CU8" s="43"/>
      <c r="CV8" s="43"/>
      <c r="CW8" s="43"/>
      <c r="CX8" s="43"/>
      <c r="CY8" s="43"/>
      <c r="CZ8" s="43"/>
      <c r="DA8" s="43"/>
      <c r="DB8" s="43"/>
      <c r="DC8" s="43"/>
      <c r="DD8" s="43"/>
      <c r="DE8" s="43"/>
      <c r="DF8" s="43"/>
      <c r="DG8" s="43"/>
      <c r="DH8" s="43"/>
      <c r="DI8" s="43"/>
      <c r="DJ8" s="43"/>
      <c r="DK8" s="43"/>
      <c r="DL8" s="43"/>
      <c r="DM8" s="43"/>
      <c r="DN8" s="43"/>
      <c r="DO8" s="43"/>
      <c r="DP8" s="43"/>
      <c r="DQ8" s="43"/>
      <c r="DR8" s="43"/>
      <c r="DS8" s="43"/>
      <c r="DT8" s="43"/>
      <c r="DU8" s="43"/>
      <c r="DV8" s="43"/>
      <c r="DW8" s="43"/>
      <c r="DX8" s="43"/>
      <c r="DY8" s="43"/>
      <c r="DZ8" s="43"/>
    </row>
    <row r="9" spans="1:130" s="5" customFormat="1" x14ac:dyDescent="0.25">
      <c r="A9" s="36" t="s">
        <v>56</v>
      </c>
      <c r="B9" s="49" t="s">
        <v>96</v>
      </c>
      <c r="C9" s="198" t="s">
        <v>204</v>
      </c>
      <c r="D9" s="40" t="s">
        <v>70</v>
      </c>
      <c r="E9" s="133">
        <v>447.20170000000002</v>
      </c>
      <c r="F9" s="133">
        <f t="shared" si="22"/>
        <v>447.3</v>
      </c>
      <c r="G9" s="191">
        <v>7.5439999999999993E-2</v>
      </c>
      <c r="H9" s="191">
        <v>2.2859999999999998E-2</v>
      </c>
      <c r="I9" s="185">
        <f t="shared" si="23"/>
        <v>9.8299999999999998E-2</v>
      </c>
      <c r="J9" s="38">
        <f t="shared" si="24"/>
        <v>219.79309691858344</v>
      </c>
      <c r="K9" s="89"/>
      <c r="L9" s="88">
        <v>447.1</v>
      </c>
      <c r="M9" s="93">
        <v>7.8799999999999995E-2</v>
      </c>
      <c r="N9" s="89">
        <v>2.3099999999999999E-2</v>
      </c>
      <c r="O9" s="93">
        <v>0.1019</v>
      </c>
      <c r="P9" s="89">
        <v>228</v>
      </c>
      <c r="Q9" s="38">
        <f t="shared" ref="Q9" si="29">IF(M9="","",(M9/O9)*100)</f>
        <v>77.330716388616281</v>
      </c>
      <c r="R9" s="38">
        <f t="shared" ref="R9" si="30">IF(M9="","",((M9-G9)/G9)*100)</f>
        <v>4.4538706256627814</v>
      </c>
      <c r="S9" s="38">
        <f t="shared" ref="S9" si="31">IF(N9="","",(N9/O9)*100)</f>
        <v>22.669283611383708</v>
      </c>
      <c r="T9" s="38">
        <f t="shared" ref="T9" si="32">IF(N9="","",((N9-H9)/H9)*100)</f>
        <v>1.0498687664042023</v>
      </c>
      <c r="U9" s="38">
        <f t="shared" ref="U9" si="33">((O9-I9)/I9)*100</f>
        <v>3.6622583926754895</v>
      </c>
      <c r="V9" s="38">
        <f t="shared" ref="V9" si="34">((P9-J9)/J9)*100</f>
        <v>3.7339221278894787</v>
      </c>
      <c r="W9" s="174"/>
      <c r="X9" s="157">
        <f t="shared" si="2"/>
        <v>-5.0978743914468616</v>
      </c>
      <c r="Y9" s="157">
        <f t="shared" si="3"/>
        <v>-10.097874391446862</v>
      </c>
      <c r="Z9" s="157">
        <f t="shared" si="4"/>
        <v>-9.7874391446861608E-2</v>
      </c>
      <c r="AA9" s="157">
        <f t="shared" si="5"/>
        <v>-19.396247632600609</v>
      </c>
      <c r="AB9" s="157">
        <f t="shared" si="6"/>
        <v>9.2004988497068858</v>
      </c>
      <c r="AC9" s="157">
        <f t="shared" si="7"/>
        <v>-2.5202017428004124</v>
      </c>
      <c r="AD9" s="157">
        <f t="shared" si="8"/>
        <v>-7.5202017428004124</v>
      </c>
      <c r="AE9" s="157">
        <f t="shared" si="9"/>
        <v>2.4797982571995876</v>
      </c>
      <c r="AF9" s="157">
        <f t="shared" si="10"/>
        <v>-22.625270752455833</v>
      </c>
      <c r="AG9" s="157">
        <f t="shared" si="11"/>
        <v>17.584867266855007</v>
      </c>
      <c r="AH9" s="157">
        <f t="shared" si="12"/>
        <v>-4.7013897063025825</v>
      </c>
      <c r="AI9" s="157">
        <f t="shared" si="13"/>
        <v>-9.7013897063025816</v>
      </c>
      <c r="AJ9" s="157">
        <f t="shared" si="14"/>
        <v>0.29861029369741754</v>
      </c>
      <c r="AK9" s="157">
        <f t="shared" si="15"/>
        <v>-19.094219337595366</v>
      </c>
      <c r="AL9" s="157">
        <f t="shared" si="16"/>
        <v>9.691439924990199</v>
      </c>
      <c r="AM9" s="157">
        <f t="shared" si="17"/>
        <v>-5.2377599837598465</v>
      </c>
      <c r="AN9" s="157">
        <f t="shared" si="18"/>
        <v>-10.237759983759847</v>
      </c>
      <c r="AO9" s="157">
        <f t="shared" si="19"/>
        <v>-0.23775998375984653</v>
      </c>
      <c r="AP9" s="157">
        <f t="shared" si="20"/>
        <v>-15.600877896744223</v>
      </c>
      <c r="AQ9" s="157">
        <f t="shared" si="21"/>
        <v>5.1253579292245304</v>
      </c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3"/>
      <c r="CE9" s="43"/>
      <c r="CF9" s="43"/>
      <c r="CG9" s="43"/>
      <c r="CH9" s="43"/>
      <c r="CI9" s="43"/>
      <c r="CJ9" s="43"/>
      <c r="CK9" s="43"/>
      <c r="CL9" s="43"/>
      <c r="CM9" s="43"/>
      <c r="CN9" s="43"/>
      <c r="CO9" s="43"/>
      <c r="CP9" s="43"/>
      <c r="CQ9" s="43"/>
      <c r="CR9" s="43"/>
      <c r="CS9" s="43"/>
      <c r="CT9" s="43"/>
      <c r="CU9" s="43"/>
      <c r="CV9" s="43"/>
      <c r="CW9" s="43"/>
      <c r="CX9" s="43"/>
      <c r="CY9" s="43"/>
      <c r="CZ9" s="43"/>
      <c r="DA9" s="43"/>
      <c r="DB9" s="43"/>
      <c r="DC9" s="43"/>
      <c r="DD9" s="43"/>
      <c r="DE9" s="43"/>
      <c r="DF9" s="43"/>
      <c r="DG9" s="43"/>
      <c r="DH9" s="43"/>
      <c r="DI9" s="43"/>
      <c r="DJ9" s="43"/>
      <c r="DK9" s="43"/>
      <c r="DL9" s="43"/>
      <c r="DM9" s="43"/>
      <c r="DN9" s="43"/>
      <c r="DO9" s="43"/>
      <c r="DP9" s="43"/>
      <c r="DQ9" s="43"/>
      <c r="DR9" s="43"/>
      <c r="DS9" s="43"/>
      <c r="DT9" s="43"/>
      <c r="DU9" s="43"/>
      <c r="DV9" s="43"/>
      <c r="DW9" s="43"/>
      <c r="DX9" s="43"/>
      <c r="DY9" s="43"/>
      <c r="DZ9" s="43"/>
    </row>
    <row r="10" spans="1:130" s="5" customFormat="1" x14ac:dyDescent="0.25">
      <c r="A10" s="36" t="s">
        <v>15</v>
      </c>
      <c r="B10" s="49" t="s">
        <v>97</v>
      </c>
      <c r="C10" s="36" t="s">
        <v>161</v>
      </c>
      <c r="D10" s="40" t="s">
        <v>68</v>
      </c>
      <c r="E10" s="133">
        <v>446.70215999999994</v>
      </c>
      <c r="F10" s="133">
        <f t="shared" si="22"/>
        <v>446.79999999999995</v>
      </c>
      <c r="G10" s="191">
        <v>7.535E-2</v>
      </c>
      <c r="H10" s="191">
        <v>2.249E-2</v>
      </c>
      <c r="I10" s="185">
        <f t="shared" si="23"/>
        <v>9.7839999999999996E-2</v>
      </c>
      <c r="J10" s="38">
        <f t="shared" si="24"/>
        <v>219.00926936471365</v>
      </c>
      <c r="K10" s="89"/>
      <c r="L10" s="88">
        <v>446.7</v>
      </c>
      <c r="M10" s="93">
        <v>7.0900000000000005E-2</v>
      </c>
      <c r="N10" s="89">
        <v>2.0899999999999998E-2</v>
      </c>
      <c r="O10" s="93">
        <v>9.1800000000000007E-2</v>
      </c>
      <c r="P10" s="89">
        <v>206</v>
      </c>
      <c r="Q10" s="38">
        <f t="shared" ref="Q10:Q63" si="35">IF(M10="","",(M10/O10)*100)</f>
        <v>77.233115468409579</v>
      </c>
      <c r="R10" s="38">
        <f t="shared" ref="R10:R63" si="36">IF(M10="","",((M10-G10)/G10)*100)</f>
        <v>-5.9057730590577249</v>
      </c>
      <c r="S10" s="38">
        <f t="shared" ref="S10:S63" si="37">IF(N10="","",(N10/O10)*100)</f>
        <v>22.76688453159041</v>
      </c>
      <c r="T10" s="38">
        <f t="shared" ref="T10:T63" si="38">IF(N10="","",((N10-H10)/H10)*100)</f>
        <v>-7.0698088039128555</v>
      </c>
      <c r="U10" s="38">
        <f t="shared" ref="U10:U66" si="39">((O10-I10)/I10)*100</f>
        <v>-6.173344235486498</v>
      </c>
      <c r="V10" s="38">
        <f t="shared" ref="V10:V66" si="40">((P10-J10)/J10)*100</f>
        <v>-5.9400542280470594</v>
      </c>
      <c r="W10" s="174"/>
      <c r="X10" s="157">
        <f t="shared" si="2"/>
        <v>-5.0978743914468616</v>
      </c>
      <c r="Y10" s="157">
        <f t="shared" si="3"/>
        <v>-10.097874391446862</v>
      </c>
      <c r="Z10" s="157">
        <f t="shared" si="4"/>
        <v>-9.7874391446861608E-2</v>
      </c>
      <c r="AA10" s="157">
        <f t="shared" si="5"/>
        <v>-19.396247632600609</v>
      </c>
      <c r="AB10" s="157">
        <f t="shared" si="6"/>
        <v>9.2004988497068858</v>
      </c>
      <c r="AC10" s="157">
        <f t="shared" si="7"/>
        <v>-2.5202017428004124</v>
      </c>
      <c r="AD10" s="157">
        <f t="shared" si="8"/>
        <v>-7.5202017428004124</v>
      </c>
      <c r="AE10" s="157">
        <f t="shared" si="9"/>
        <v>2.4797982571995876</v>
      </c>
      <c r="AF10" s="157">
        <f t="shared" si="10"/>
        <v>-22.625270752455833</v>
      </c>
      <c r="AG10" s="157">
        <f t="shared" si="11"/>
        <v>17.584867266855007</v>
      </c>
      <c r="AH10" s="157">
        <f t="shared" si="12"/>
        <v>-4.7013897063025825</v>
      </c>
      <c r="AI10" s="157">
        <f t="shared" si="13"/>
        <v>-9.7013897063025816</v>
      </c>
      <c r="AJ10" s="157">
        <f t="shared" si="14"/>
        <v>0.29861029369741754</v>
      </c>
      <c r="AK10" s="157">
        <f t="shared" si="15"/>
        <v>-19.094219337595366</v>
      </c>
      <c r="AL10" s="157">
        <f t="shared" si="16"/>
        <v>9.691439924990199</v>
      </c>
      <c r="AM10" s="157">
        <f t="shared" si="17"/>
        <v>-5.2377599837598465</v>
      </c>
      <c r="AN10" s="157">
        <f t="shared" si="18"/>
        <v>-10.237759983759847</v>
      </c>
      <c r="AO10" s="157">
        <f t="shared" si="19"/>
        <v>-0.23775998375984653</v>
      </c>
      <c r="AP10" s="157">
        <f t="shared" si="20"/>
        <v>-15.600877896744223</v>
      </c>
      <c r="AQ10" s="157">
        <f t="shared" si="21"/>
        <v>5.1253579292245304</v>
      </c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3"/>
      <c r="CA10" s="43"/>
      <c r="CB10" s="43"/>
      <c r="CC10" s="43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3"/>
      <c r="CO10" s="43"/>
      <c r="CP10" s="43"/>
      <c r="CQ10" s="43"/>
      <c r="CR10" s="43"/>
      <c r="CS10" s="43"/>
      <c r="CT10" s="43"/>
      <c r="CU10" s="43"/>
      <c r="CV10" s="43"/>
      <c r="CW10" s="43"/>
      <c r="CX10" s="43"/>
      <c r="CY10" s="43"/>
      <c r="CZ10" s="43"/>
      <c r="DA10" s="43"/>
      <c r="DB10" s="43"/>
      <c r="DC10" s="43"/>
      <c r="DD10" s="43"/>
      <c r="DE10" s="43"/>
      <c r="DF10" s="43"/>
      <c r="DG10" s="43"/>
      <c r="DH10" s="43"/>
      <c r="DI10" s="43"/>
      <c r="DJ10" s="43"/>
      <c r="DK10" s="43"/>
      <c r="DL10" s="43"/>
      <c r="DM10" s="43"/>
      <c r="DN10" s="43"/>
      <c r="DO10" s="43"/>
      <c r="DP10" s="43"/>
      <c r="DQ10" s="43"/>
      <c r="DR10" s="43"/>
      <c r="DS10" s="43"/>
      <c r="DT10" s="43"/>
      <c r="DU10" s="43"/>
      <c r="DV10" s="43"/>
      <c r="DW10" s="43"/>
      <c r="DX10" s="43"/>
      <c r="DY10" s="43"/>
      <c r="DZ10" s="43"/>
    </row>
    <row r="11" spans="1:130" s="5" customFormat="1" x14ac:dyDescent="0.25">
      <c r="A11" s="36" t="s">
        <v>15</v>
      </c>
      <c r="B11" s="49" t="s">
        <v>97</v>
      </c>
      <c r="C11" s="36" t="s">
        <v>161</v>
      </c>
      <c r="D11" s="40" t="s">
        <v>69</v>
      </c>
      <c r="E11" s="133">
        <v>447.20221000000004</v>
      </c>
      <c r="F11" s="133">
        <f t="shared" si="22"/>
        <v>447.3</v>
      </c>
      <c r="G11" s="191">
        <v>7.5380000000000003E-2</v>
      </c>
      <c r="H11" s="191">
        <v>2.2409999999999999E-2</v>
      </c>
      <c r="I11" s="185">
        <f t="shared" si="23"/>
        <v>9.7790000000000002E-2</v>
      </c>
      <c r="J11" s="38">
        <f t="shared" si="24"/>
        <v>218.65261126403323</v>
      </c>
      <c r="K11" s="89"/>
      <c r="L11" s="88">
        <v>447.2</v>
      </c>
      <c r="M11" s="93">
        <v>7.1800000000000003E-2</v>
      </c>
      <c r="N11" s="89">
        <v>2.1600000000000001E-2</v>
      </c>
      <c r="O11" s="93">
        <v>9.3399999999999997E-2</v>
      </c>
      <c r="P11" s="89">
        <v>209</v>
      </c>
      <c r="Q11" s="38">
        <f t="shared" si="35"/>
        <v>76.873661670235549</v>
      </c>
      <c r="R11" s="38">
        <f t="shared" si="36"/>
        <v>-4.7492703634916422</v>
      </c>
      <c r="S11" s="38">
        <f t="shared" si="37"/>
        <v>23.126338329764458</v>
      </c>
      <c r="T11" s="38">
        <f t="shared" si="38"/>
        <v>-3.6144578313252933</v>
      </c>
      <c r="U11" s="38">
        <f t="shared" si="39"/>
        <v>-4.4892115758257543</v>
      </c>
      <c r="V11" s="38">
        <f t="shared" si="40"/>
        <v>-4.4145876915127475</v>
      </c>
      <c r="W11" s="174"/>
      <c r="X11" s="157">
        <f t="shared" si="2"/>
        <v>-5.0978743914468616</v>
      </c>
      <c r="Y11" s="157">
        <f t="shared" si="3"/>
        <v>-10.097874391446862</v>
      </c>
      <c r="Z11" s="157">
        <f t="shared" si="4"/>
        <v>-9.7874391446861608E-2</v>
      </c>
      <c r="AA11" s="157">
        <f t="shared" si="5"/>
        <v>-19.396247632600609</v>
      </c>
      <c r="AB11" s="157">
        <f t="shared" si="6"/>
        <v>9.2004988497068858</v>
      </c>
      <c r="AC11" s="157">
        <f t="shared" si="7"/>
        <v>-2.5202017428004124</v>
      </c>
      <c r="AD11" s="157">
        <f t="shared" si="8"/>
        <v>-7.5202017428004124</v>
      </c>
      <c r="AE11" s="157">
        <f t="shared" si="9"/>
        <v>2.4797982571995876</v>
      </c>
      <c r="AF11" s="157">
        <f t="shared" si="10"/>
        <v>-22.625270752455833</v>
      </c>
      <c r="AG11" s="157">
        <f t="shared" si="11"/>
        <v>17.584867266855007</v>
      </c>
      <c r="AH11" s="157">
        <f t="shared" si="12"/>
        <v>-4.7013897063025825</v>
      </c>
      <c r="AI11" s="157">
        <f t="shared" si="13"/>
        <v>-9.7013897063025816</v>
      </c>
      <c r="AJ11" s="157">
        <f t="shared" si="14"/>
        <v>0.29861029369741754</v>
      </c>
      <c r="AK11" s="157">
        <f t="shared" si="15"/>
        <v>-19.094219337595366</v>
      </c>
      <c r="AL11" s="157">
        <f t="shared" si="16"/>
        <v>9.691439924990199</v>
      </c>
      <c r="AM11" s="157">
        <f t="shared" si="17"/>
        <v>-5.2377599837598465</v>
      </c>
      <c r="AN11" s="157">
        <f t="shared" si="18"/>
        <v>-10.237759983759847</v>
      </c>
      <c r="AO11" s="157">
        <f t="shared" si="19"/>
        <v>-0.23775998375984653</v>
      </c>
      <c r="AP11" s="157">
        <f t="shared" si="20"/>
        <v>-15.600877896744223</v>
      </c>
      <c r="AQ11" s="157">
        <f t="shared" si="21"/>
        <v>5.1253579292245304</v>
      </c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  <c r="BX11" s="43"/>
      <c r="BY11" s="43"/>
      <c r="BZ11" s="43"/>
      <c r="CA11" s="43"/>
      <c r="CB11" s="43"/>
      <c r="CC11" s="43"/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3"/>
      <c r="CO11" s="43"/>
      <c r="CP11" s="43"/>
      <c r="CQ11" s="43"/>
      <c r="CR11" s="43"/>
      <c r="CS11" s="43"/>
      <c r="CT11" s="43"/>
      <c r="CU11" s="43"/>
      <c r="CV11" s="43"/>
      <c r="CW11" s="43"/>
      <c r="CX11" s="43"/>
      <c r="CY11" s="43"/>
      <c r="CZ11" s="43"/>
      <c r="DA11" s="43"/>
      <c r="DB11" s="43"/>
      <c r="DC11" s="43"/>
      <c r="DD11" s="43"/>
      <c r="DE11" s="43"/>
      <c r="DF11" s="43"/>
      <c r="DG11" s="43"/>
      <c r="DH11" s="43"/>
      <c r="DI11" s="43"/>
      <c r="DJ11" s="43"/>
      <c r="DK11" s="43"/>
      <c r="DL11" s="43"/>
      <c r="DM11" s="43"/>
      <c r="DN11" s="43"/>
      <c r="DO11" s="43"/>
      <c r="DP11" s="43"/>
      <c r="DQ11" s="43"/>
      <c r="DR11" s="43"/>
      <c r="DS11" s="43"/>
      <c r="DT11" s="43"/>
      <c r="DU11" s="43"/>
      <c r="DV11" s="43"/>
      <c r="DW11" s="43"/>
      <c r="DX11" s="43"/>
      <c r="DY11" s="43"/>
      <c r="DZ11" s="43"/>
    </row>
    <row r="12" spans="1:130" s="5" customFormat="1" x14ac:dyDescent="0.25">
      <c r="A12" s="36" t="s">
        <v>15</v>
      </c>
      <c r="B12" s="49" t="s">
        <v>97</v>
      </c>
      <c r="C12" s="36" t="s">
        <v>161</v>
      </c>
      <c r="D12" s="40" t="s">
        <v>70</v>
      </c>
      <c r="E12" s="133">
        <v>447.70219000000009</v>
      </c>
      <c r="F12" s="133">
        <f t="shared" si="22"/>
        <v>447.80000000000007</v>
      </c>
      <c r="G12" s="191">
        <v>7.5249999999999997E-2</v>
      </c>
      <c r="H12" s="191">
        <v>2.256E-2</v>
      </c>
      <c r="I12" s="185">
        <f t="shared" si="23"/>
        <v>9.7809999999999994E-2</v>
      </c>
      <c r="J12" s="38">
        <f t="shared" si="24"/>
        <v>218.45311208544925</v>
      </c>
      <c r="K12" s="89"/>
      <c r="L12" s="88">
        <v>447.6</v>
      </c>
      <c r="M12" s="93">
        <v>6.7900000000000002E-2</v>
      </c>
      <c r="N12" s="89">
        <v>2.1700000000000001E-2</v>
      </c>
      <c r="O12" s="93">
        <v>8.9599999999999999E-2</v>
      </c>
      <c r="P12" s="89">
        <v>200</v>
      </c>
      <c r="Q12" s="38">
        <f t="shared" si="35"/>
        <v>75.78125</v>
      </c>
      <c r="R12" s="38">
        <f t="shared" si="36"/>
        <v>-9.7674418604651105</v>
      </c>
      <c r="S12" s="38">
        <f t="shared" si="37"/>
        <v>24.21875</v>
      </c>
      <c r="T12" s="38">
        <f t="shared" si="38"/>
        <v>-3.8120567375886512</v>
      </c>
      <c r="U12" s="38">
        <f t="shared" si="39"/>
        <v>-8.3938247622942406</v>
      </c>
      <c r="V12" s="38">
        <f t="shared" si="40"/>
        <v>-8.4471729009890257</v>
      </c>
      <c r="W12" s="174" t="s">
        <v>207</v>
      </c>
      <c r="X12" s="157">
        <f t="shared" si="2"/>
        <v>-5.0978743914468616</v>
      </c>
      <c r="Y12" s="157">
        <f t="shared" si="3"/>
        <v>-10.097874391446862</v>
      </c>
      <c r="Z12" s="157">
        <f t="shared" si="4"/>
        <v>-9.7874391446861608E-2</v>
      </c>
      <c r="AA12" s="157">
        <f t="shared" si="5"/>
        <v>-19.396247632600609</v>
      </c>
      <c r="AB12" s="157">
        <f t="shared" si="6"/>
        <v>9.2004988497068858</v>
      </c>
      <c r="AC12" s="157">
        <f t="shared" si="7"/>
        <v>-2.5202017428004124</v>
      </c>
      <c r="AD12" s="157">
        <f t="shared" si="8"/>
        <v>-7.5202017428004124</v>
      </c>
      <c r="AE12" s="157">
        <f t="shared" si="9"/>
        <v>2.4797982571995876</v>
      </c>
      <c r="AF12" s="157">
        <f t="shared" si="10"/>
        <v>-22.625270752455833</v>
      </c>
      <c r="AG12" s="157">
        <f t="shared" si="11"/>
        <v>17.584867266855007</v>
      </c>
      <c r="AH12" s="157">
        <f t="shared" si="12"/>
        <v>-4.7013897063025825</v>
      </c>
      <c r="AI12" s="157">
        <f t="shared" si="13"/>
        <v>-9.7013897063025816</v>
      </c>
      <c r="AJ12" s="157">
        <f t="shared" si="14"/>
        <v>0.29861029369741754</v>
      </c>
      <c r="AK12" s="157">
        <f t="shared" si="15"/>
        <v>-19.094219337595366</v>
      </c>
      <c r="AL12" s="157">
        <f t="shared" si="16"/>
        <v>9.691439924990199</v>
      </c>
      <c r="AM12" s="157">
        <f t="shared" si="17"/>
        <v>-5.2377599837598465</v>
      </c>
      <c r="AN12" s="157">
        <f t="shared" si="18"/>
        <v>-10.237759983759847</v>
      </c>
      <c r="AO12" s="157">
        <f t="shared" si="19"/>
        <v>-0.23775998375984653</v>
      </c>
      <c r="AP12" s="157">
        <f t="shared" si="20"/>
        <v>-15.600877896744223</v>
      </c>
      <c r="AQ12" s="157">
        <f t="shared" si="21"/>
        <v>5.1253579292245304</v>
      </c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43"/>
      <c r="CT12" s="43"/>
      <c r="CU12" s="43"/>
      <c r="CV12" s="43"/>
      <c r="CW12" s="43"/>
      <c r="CX12" s="43"/>
      <c r="CY12" s="43"/>
      <c r="CZ12" s="43"/>
      <c r="DA12" s="43"/>
      <c r="DB12" s="43"/>
      <c r="DC12" s="43"/>
      <c r="DD12" s="43"/>
      <c r="DE12" s="43"/>
      <c r="DF12" s="43"/>
      <c r="DG12" s="43"/>
      <c r="DH12" s="43"/>
      <c r="DI12" s="43"/>
      <c r="DJ12" s="43"/>
      <c r="DK12" s="43"/>
      <c r="DL12" s="43"/>
      <c r="DM12" s="43"/>
      <c r="DN12" s="43"/>
      <c r="DO12" s="43"/>
      <c r="DP12" s="43"/>
      <c r="DQ12" s="43"/>
      <c r="DR12" s="43"/>
      <c r="DS12" s="43"/>
      <c r="DT12" s="43"/>
      <c r="DU12" s="43"/>
      <c r="DV12" s="43"/>
      <c r="DW12" s="43"/>
      <c r="DX12" s="43"/>
      <c r="DY12" s="43"/>
      <c r="DZ12" s="43"/>
    </row>
    <row r="13" spans="1:130" s="5" customFormat="1" x14ac:dyDescent="0.25">
      <c r="A13" s="36" t="s">
        <v>16</v>
      </c>
      <c r="B13" s="49" t="s">
        <v>173</v>
      </c>
      <c r="C13" s="36" t="s">
        <v>45</v>
      </c>
      <c r="D13" s="40" t="s">
        <v>68</v>
      </c>
      <c r="E13" s="133">
        <v>446.50187</v>
      </c>
      <c r="F13" s="133">
        <f t="shared" si="22"/>
        <v>446.6</v>
      </c>
      <c r="G13" s="191">
        <v>7.5459999999999999E-2</v>
      </c>
      <c r="H13" s="191">
        <v>2.2669999999999999E-2</v>
      </c>
      <c r="I13" s="185">
        <f t="shared" si="23"/>
        <v>9.8129999999999995E-2</v>
      </c>
      <c r="J13" s="38">
        <f t="shared" si="24"/>
        <v>219.75688933080735</v>
      </c>
      <c r="K13" s="89">
        <v>447</v>
      </c>
      <c r="L13" s="89">
        <v>447</v>
      </c>
      <c r="M13" s="93">
        <v>7.8700000000000006E-2</v>
      </c>
      <c r="N13" s="89">
        <v>1.37E-2</v>
      </c>
      <c r="O13" s="93">
        <v>9.2399999999999996E-2</v>
      </c>
      <c r="P13" s="89">
        <v>207</v>
      </c>
      <c r="Q13" s="38">
        <f t="shared" si="35"/>
        <v>85.173160173160184</v>
      </c>
      <c r="R13" s="38">
        <f t="shared" si="36"/>
        <v>4.2936655181553229</v>
      </c>
      <c r="S13" s="38">
        <f t="shared" si="37"/>
        <v>14.826839826839826</v>
      </c>
      <c r="T13" s="38">
        <f t="shared" si="38"/>
        <v>-39.567710630789591</v>
      </c>
      <c r="U13" s="38">
        <f t="shared" si="39"/>
        <v>-5.8391929073677771</v>
      </c>
      <c r="V13" s="38">
        <f t="shared" si="40"/>
        <v>-5.8050008669370925</v>
      </c>
      <c r="W13" s="174"/>
      <c r="X13" s="157">
        <f t="shared" si="2"/>
        <v>-5.0978743914468616</v>
      </c>
      <c r="Y13" s="157">
        <f t="shared" si="3"/>
        <v>-10.097874391446862</v>
      </c>
      <c r="Z13" s="157">
        <f t="shared" si="4"/>
        <v>-9.7874391446861608E-2</v>
      </c>
      <c r="AA13" s="157">
        <f t="shared" si="5"/>
        <v>-19.396247632600609</v>
      </c>
      <c r="AB13" s="157">
        <f t="shared" si="6"/>
        <v>9.2004988497068858</v>
      </c>
      <c r="AC13" s="157">
        <f t="shared" si="7"/>
        <v>-2.5202017428004124</v>
      </c>
      <c r="AD13" s="157">
        <f t="shared" si="8"/>
        <v>-7.5202017428004124</v>
      </c>
      <c r="AE13" s="157">
        <f t="shared" si="9"/>
        <v>2.4797982571995876</v>
      </c>
      <c r="AF13" s="157">
        <f t="shared" si="10"/>
        <v>-22.625270752455833</v>
      </c>
      <c r="AG13" s="157">
        <f t="shared" si="11"/>
        <v>17.584867266855007</v>
      </c>
      <c r="AH13" s="157">
        <f t="shared" si="12"/>
        <v>-4.7013897063025825</v>
      </c>
      <c r="AI13" s="157">
        <f t="shared" si="13"/>
        <v>-9.7013897063025816</v>
      </c>
      <c r="AJ13" s="157">
        <f t="shared" si="14"/>
        <v>0.29861029369741754</v>
      </c>
      <c r="AK13" s="157">
        <f t="shared" si="15"/>
        <v>-19.094219337595366</v>
      </c>
      <c r="AL13" s="157">
        <f t="shared" si="16"/>
        <v>9.691439924990199</v>
      </c>
      <c r="AM13" s="157">
        <f t="shared" si="17"/>
        <v>-5.2377599837598465</v>
      </c>
      <c r="AN13" s="157">
        <f t="shared" si="18"/>
        <v>-10.237759983759847</v>
      </c>
      <c r="AO13" s="157">
        <f t="shared" si="19"/>
        <v>-0.23775998375984653</v>
      </c>
      <c r="AP13" s="157">
        <f t="shared" si="20"/>
        <v>-15.600877896744223</v>
      </c>
      <c r="AQ13" s="157">
        <f t="shared" si="21"/>
        <v>5.1253579292245304</v>
      </c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43"/>
      <c r="CM13" s="43"/>
      <c r="CN13" s="43"/>
      <c r="CO13" s="43"/>
      <c r="CP13" s="43"/>
      <c r="CQ13" s="43"/>
      <c r="CR13" s="43"/>
      <c r="CS13" s="43"/>
      <c r="CT13" s="43"/>
      <c r="CU13" s="43"/>
      <c r="CV13" s="43"/>
      <c r="CW13" s="43"/>
      <c r="CX13" s="43"/>
      <c r="CY13" s="43"/>
      <c r="CZ13" s="43"/>
      <c r="DA13" s="43"/>
      <c r="DB13" s="43"/>
      <c r="DC13" s="43"/>
      <c r="DD13" s="43"/>
      <c r="DE13" s="43"/>
      <c r="DF13" s="43"/>
      <c r="DG13" s="43"/>
      <c r="DH13" s="43"/>
      <c r="DI13" s="43"/>
      <c r="DJ13" s="43"/>
      <c r="DK13" s="43"/>
      <c r="DL13" s="43"/>
      <c r="DM13" s="43"/>
      <c r="DN13" s="43"/>
      <c r="DO13" s="43"/>
      <c r="DP13" s="43"/>
      <c r="DQ13" s="43"/>
      <c r="DR13" s="43"/>
      <c r="DS13" s="43"/>
      <c r="DT13" s="43"/>
      <c r="DU13" s="43"/>
      <c r="DV13" s="43"/>
      <c r="DW13" s="43"/>
      <c r="DX13" s="43"/>
      <c r="DY13" s="43"/>
      <c r="DZ13" s="43"/>
    </row>
    <row r="14" spans="1:130" s="5" customFormat="1" x14ac:dyDescent="0.25">
      <c r="A14" s="36" t="s">
        <v>16</v>
      </c>
      <c r="B14" s="49" t="s">
        <v>173</v>
      </c>
      <c r="C14" s="36" t="s">
        <v>45</v>
      </c>
      <c r="D14" s="40" t="s">
        <v>69</v>
      </c>
      <c r="E14" s="133">
        <v>448.30235999999996</v>
      </c>
      <c r="F14" s="133">
        <f t="shared" si="22"/>
        <v>448.4</v>
      </c>
      <c r="G14" s="191">
        <v>7.4999999999999997E-2</v>
      </c>
      <c r="H14" s="191">
        <v>2.264E-2</v>
      </c>
      <c r="I14" s="185">
        <f t="shared" si="23"/>
        <v>9.7640000000000005E-2</v>
      </c>
      <c r="J14" s="38">
        <f t="shared" si="24"/>
        <v>217.78153354582895</v>
      </c>
      <c r="K14" s="89">
        <v>448</v>
      </c>
      <c r="L14" s="89">
        <v>448</v>
      </c>
      <c r="M14" s="93">
        <v>7.9899999999999999E-2</v>
      </c>
      <c r="N14" s="89">
        <v>1.21E-2</v>
      </c>
      <c r="O14" s="93">
        <v>9.1999999999999998E-2</v>
      </c>
      <c r="P14" s="89">
        <v>205</v>
      </c>
      <c r="Q14" s="38">
        <f t="shared" si="35"/>
        <v>86.84782608695653</v>
      </c>
      <c r="R14" s="38">
        <f t="shared" si="36"/>
        <v>6.533333333333335</v>
      </c>
      <c r="S14" s="38">
        <f t="shared" si="37"/>
        <v>13.152173913043477</v>
      </c>
      <c r="T14" s="38">
        <f t="shared" si="38"/>
        <v>-46.554770318021205</v>
      </c>
      <c r="U14" s="38">
        <f t="shared" si="39"/>
        <v>-5.7763211798443317</v>
      </c>
      <c r="V14" s="38">
        <f t="shared" si="40"/>
        <v>-5.8689703106251949</v>
      </c>
      <c r="W14" s="174"/>
      <c r="X14" s="157">
        <f t="shared" si="2"/>
        <v>-5.0978743914468616</v>
      </c>
      <c r="Y14" s="157">
        <f t="shared" si="3"/>
        <v>-10.097874391446862</v>
      </c>
      <c r="Z14" s="157">
        <f t="shared" si="4"/>
        <v>-9.7874391446861608E-2</v>
      </c>
      <c r="AA14" s="157">
        <f t="shared" si="5"/>
        <v>-19.396247632600609</v>
      </c>
      <c r="AB14" s="157">
        <f t="shared" si="6"/>
        <v>9.2004988497068858</v>
      </c>
      <c r="AC14" s="157">
        <f t="shared" si="7"/>
        <v>-2.5202017428004124</v>
      </c>
      <c r="AD14" s="157">
        <f t="shared" si="8"/>
        <v>-7.5202017428004124</v>
      </c>
      <c r="AE14" s="157">
        <f t="shared" si="9"/>
        <v>2.4797982571995876</v>
      </c>
      <c r="AF14" s="157">
        <f t="shared" si="10"/>
        <v>-22.625270752455833</v>
      </c>
      <c r="AG14" s="157">
        <f t="shared" si="11"/>
        <v>17.584867266855007</v>
      </c>
      <c r="AH14" s="157">
        <f t="shared" si="12"/>
        <v>-4.7013897063025825</v>
      </c>
      <c r="AI14" s="157">
        <f t="shared" si="13"/>
        <v>-9.7013897063025816</v>
      </c>
      <c r="AJ14" s="157">
        <f t="shared" si="14"/>
        <v>0.29861029369741754</v>
      </c>
      <c r="AK14" s="157">
        <f t="shared" si="15"/>
        <v>-19.094219337595366</v>
      </c>
      <c r="AL14" s="157">
        <f t="shared" si="16"/>
        <v>9.691439924990199</v>
      </c>
      <c r="AM14" s="157">
        <f t="shared" si="17"/>
        <v>-5.2377599837598465</v>
      </c>
      <c r="AN14" s="157">
        <f t="shared" si="18"/>
        <v>-10.237759983759847</v>
      </c>
      <c r="AO14" s="157">
        <f t="shared" si="19"/>
        <v>-0.23775998375984653</v>
      </c>
      <c r="AP14" s="157">
        <f t="shared" si="20"/>
        <v>-15.600877896744223</v>
      </c>
      <c r="AQ14" s="157">
        <f t="shared" si="21"/>
        <v>5.1253579292245304</v>
      </c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3"/>
      <c r="CA14" s="43"/>
      <c r="CB14" s="43"/>
      <c r="CC14" s="43"/>
      <c r="CD14" s="43"/>
      <c r="CE14" s="43"/>
      <c r="CF14" s="43"/>
      <c r="CG14" s="43"/>
      <c r="CH14" s="43"/>
      <c r="CI14" s="43"/>
      <c r="CJ14" s="43"/>
      <c r="CK14" s="43"/>
      <c r="CL14" s="43"/>
      <c r="CM14" s="43"/>
      <c r="CN14" s="43"/>
      <c r="CO14" s="43"/>
      <c r="CP14" s="43"/>
      <c r="CQ14" s="43"/>
      <c r="CR14" s="43"/>
      <c r="CS14" s="43"/>
      <c r="CT14" s="43"/>
      <c r="CU14" s="43"/>
      <c r="CV14" s="43"/>
      <c r="CW14" s="43"/>
      <c r="CX14" s="43"/>
      <c r="CY14" s="43"/>
      <c r="CZ14" s="43"/>
      <c r="DA14" s="43"/>
      <c r="DB14" s="43"/>
      <c r="DC14" s="43"/>
      <c r="DD14" s="43"/>
      <c r="DE14" s="43"/>
      <c r="DF14" s="43"/>
      <c r="DG14" s="43"/>
      <c r="DH14" s="43"/>
      <c r="DI14" s="43"/>
      <c r="DJ14" s="43"/>
      <c r="DK14" s="43"/>
      <c r="DL14" s="43"/>
      <c r="DM14" s="43"/>
      <c r="DN14" s="43"/>
      <c r="DO14" s="43"/>
      <c r="DP14" s="43"/>
      <c r="DQ14" s="43"/>
      <c r="DR14" s="43"/>
      <c r="DS14" s="43"/>
      <c r="DT14" s="43"/>
      <c r="DU14" s="43"/>
      <c r="DV14" s="43"/>
      <c r="DW14" s="43"/>
      <c r="DX14" s="43"/>
      <c r="DY14" s="43"/>
      <c r="DZ14" s="43"/>
    </row>
    <row r="15" spans="1:130" s="5" customFormat="1" x14ac:dyDescent="0.25">
      <c r="A15" s="36" t="s">
        <v>16</v>
      </c>
      <c r="B15" s="49" t="s">
        <v>173</v>
      </c>
      <c r="C15" s="36" t="s">
        <v>45</v>
      </c>
      <c r="D15" s="40" t="s">
        <v>70</v>
      </c>
      <c r="E15" s="133">
        <v>447.80192999999997</v>
      </c>
      <c r="F15" s="133">
        <f t="shared" si="22"/>
        <v>447.9</v>
      </c>
      <c r="G15" s="191">
        <v>7.5620000000000007E-2</v>
      </c>
      <c r="H15" s="191">
        <v>2.2450000000000001E-2</v>
      </c>
      <c r="I15" s="185">
        <f t="shared" si="23"/>
        <v>9.8070000000000004E-2</v>
      </c>
      <c r="J15" s="38">
        <f t="shared" si="24"/>
        <v>218.98497752150465</v>
      </c>
      <c r="K15" s="89">
        <v>448</v>
      </c>
      <c r="L15" s="89">
        <v>448</v>
      </c>
      <c r="M15" s="89">
        <v>8.0199999999999994E-2</v>
      </c>
      <c r="N15" s="89">
        <v>1.17E-2</v>
      </c>
      <c r="O15" s="93">
        <v>9.1899999999999996E-2</v>
      </c>
      <c r="P15" s="89">
        <v>205</v>
      </c>
      <c r="Q15" s="38">
        <f t="shared" si="35"/>
        <v>87.268770402611523</v>
      </c>
      <c r="R15" s="38">
        <f t="shared" si="36"/>
        <v>6.0565987833906192</v>
      </c>
      <c r="S15" s="38">
        <f t="shared" si="37"/>
        <v>12.731229597388467</v>
      </c>
      <c r="T15" s="38">
        <f t="shared" si="38"/>
        <v>-47.884187082405347</v>
      </c>
      <c r="U15" s="38">
        <f t="shared" si="39"/>
        <v>-6.2914244927092984</v>
      </c>
      <c r="V15" s="38">
        <f t="shared" si="40"/>
        <v>-6.3862725561306153</v>
      </c>
      <c r="W15" s="174"/>
      <c r="X15" s="157">
        <f t="shared" si="2"/>
        <v>-5.0978743914468616</v>
      </c>
      <c r="Y15" s="157">
        <f t="shared" si="3"/>
        <v>-10.097874391446862</v>
      </c>
      <c r="Z15" s="157">
        <f t="shared" si="4"/>
        <v>-9.7874391446861608E-2</v>
      </c>
      <c r="AA15" s="157">
        <f t="shared" si="5"/>
        <v>-19.396247632600609</v>
      </c>
      <c r="AB15" s="157">
        <f t="shared" si="6"/>
        <v>9.2004988497068858</v>
      </c>
      <c r="AC15" s="157">
        <f t="shared" si="7"/>
        <v>-2.5202017428004124</v>
      </c>
      <c r="AD15" s="157">
        <f t="shared" si="8"/>
        <v>-7.5202017428004124</v>
      </c>
      <c r="AE15" s="157">
        <f t="shared" si="9"/>
        <v>2.4797982571995876</v>
      </c>
      <c r="AF15" s="157">
        <f t="shared" si="10"/>
        <v>-22.625270752455833</v>
      </c>
      <c r="AG15" s="157">
        <f t="shared" si="11"/>
        <v>17.584867266855007</v>
      </c>
      <c r="AH15" s="157">
        <f t="shared" si="12"/>
        <v>-4.7013897063025825</v>
      </c>
      <c r="AI15" s="157">
        <f t="shared" si="13"/>
        <v>-9.7013897063025816</v>
      </c>
      <c r="AJ15" s="157">
        <f t="shared" si="14"/>
        <v>0.29861029369741754</v>
      </c>
      <c r="AK15" s="157">
        <f t="shared" si="15"/>
        <v>-19.094219337595366</v>
      </c>
      <c r="AL15" s="157">
        <f t="shared" si="16"/>
        <v>9.691439924990199</v>
      </c>
      <c r="AM15" s="157">
        <f t="shared" si="17"/>
        <v>-5.2377599837598465</v>
      </c>
      <c r="AN15" s="157">
        <f t="shared" si="18"/>
        <v>-10.237759983759847</v>
      </c>
      <c r="AO15" s="157">
        <f t="shared" si="19"/>
        <v>-0.23775998375984653</v>
      </c>
      <c r="AP15" s="157">
        <f t="shared" si="20"/>
        <v>-15.600877896744223</v>
      </c>
      <c r="AQ15" s="157">
        <f t="shared" si="21"/>
        <v>5.1253579292245304</v>
      </c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  <c r="BX15" s="43"/>
      <c r="BY15" s="43"/>
      <c r="BZ15" s="43"/>
      <c r="CA15" s="43"/>
      <c r="CB15" s="43"/>
      <c r="CC15" s="43"/>
      <c r="CD15" s="43"/>
      <c r="CE15" s="43"/>
      <c r="CF15" s="43"/>
      <c r="CG15" s="43"/>
      <c r="CH15" s="43"/>
      <c r="CI15" s="43"/>
      <c r="CJ15" s="43"/>
      <c r="CK15" s="43"/>
      <c r="CL15" s="43"/>
      <c r="CM15" s="43"/>
      <c r="CN15" s="43"/>
      <c r="CO15" s="43"/>
      <c r="CP15" s="43"/>
      <c r="CQ15" s="43"/>
      <c r="CR15" s="43"/>
      <c r="CS15" s="43"/>
      <c r="CT15" s="43"/>
      <c r="CU15" s="43"/>
      <c r="CV15" s="43"/>
      <c r="CW15" s="43"/>
      <c r="CX15" s="43"/>
      <c r="CY15" s="43"/>
      <c r="CZ15" s="43"/>
      <c r="DA15" s="43"/>
      <c r="DB15" s="43"/>
      <c r="DC15" s="43"/>
      <c r="DD15" s="43"/>
      <c r="DE15" s="43"/>
      <c r="DF15" s="43"/>
      <c r="DG15" s="43"/>
      <c r="DH15" s="43"/>
      <c r="DI15" s="43"/>
      <c r="DJ15" s="43"/>
      <c r="DK15" s="43"/>
      <c r="DL15" s="43"/>
      <c r="DM15" s="43"/>
      <c r="DN15" s="43"/>
      <c r="DO15" s="43"/>
      <c r="DP15" s="43"/>
      <c r="DQ15" s="43"/>
      <c r="DR15" s="43"/>
      <c r="DS15" s="43"/>
      <c r="DT15" s="43"/>
      <c r="DU15" s="43"/>
      <c r="DV15" s="43"/>
      <c r="DW15" s="43"/>
      <c r="DX15" s="43"/>
      <c r="DY15" s="43"/>
      <c r="DZ15" s="43"/>
    </row>
    <row r="16" spans="1:130" s="5" customFormat="1" x14ac:dyDescent="0.25">
      <c r="A16" s="36" t="s">
        <v>17</v>
      </c>
      <c r="B16" s="49" t="s">
        <v>98</v>
      </c>
      <c r="C16" s="36" t="s">
        <v>46</v>
      </c>
      <c r="D16" s="40" t="s">
        <v>68</v>
      </c>
      <c r="E16" s="133">
        <v>446.90204999999992</v>
      </c>
      <c r="F16" s="133">
        <f t="shared" si="22"/>
        <v>446.99999999999994</v>
      </c>
      <c r="G16" s="191">
        <v>7.5850000000000001E-2</v>
      </c>
      <c r="H16" s="191">
        <v>2.2100000000000002E-2</v>
      </c>
      <c r="I16" s="185">
        <f t="shared" si="23"/>
        <v>9.7950000000000009E-2</v>
      </c>
      <c r="J16" s="38">
        <f t="shared" si="24"/>
        <v>219.15741742024133</v>
      </c>
      <c r="K16" s="93">
        <v>446.3021</v>
      </c>
      <c r="L16" s="88">
        <v>446.4</v>
      </c>
      <c r="M16" s="93">
        <v>7.5600000000000001E-2</v>
      </c>
      <c r="N16" s="89">
        <v>2.23E-2</v>
      </c>
      <c r="O16" s="93">
        <v>9.7900000000000001E-2</v>
      </c>
      <c r="P16" s="89">
        <v>219</v>
      </c>
      <c r="Q16" s="38">
        <f t="shared" si="35"/>
        <v>77.221654749744644</v>
      </c>
      <c r="R16" s="38">
        <f t="shared" si="36"/>
        <v>-0.32959789057350064</v>
      </c>
      <c r="S16" s="38">
        <f t="shared" si="37"/>
        <v>22.778345250255363</v>
      </c>
      <c r="T16" s="38">
        <f t="shared" si="38"/>
        <v>0.90497737556560542</v>
      </c>
      <c r="U16" s="38">
        <f t="shared" si="39"/>
        <v>-5.1046452271575671E-2</v>
      </c>
      <c r="V16" s="38">
        <f t="shared" si="40"/>
        <v>-7.1828470190209173E-2</v>
      </c>
      <c r="W16" s="174"/>
      <c r="X16" s="157">
        <f t="shared" si="2"/>
        <v>-5.0978743914468616</v>
      </c>
      <c r="Y16" s="157">
        <f t="shared" si="3"/>
        <v>-10.097874391446862</v>
      </c>
      <c r="Z16" s="157">
        <f t="shared" si="4"/>
        <v>-9.7874391446861608E-2</v>
      </c>
      <c r="AA16" s="157">
        <f t="shared" si="5"/>
        <v>-19.396247632600609</v>
      </c>
      <c r="AB16" s="157">
        <f t="shared" si="6"/>
        <v>9.2004988497068858</v>
      </c>
      <c r="AC16" s="157">
        <f t="shared" si="7"/>
        <v>-2.5202017428004124</v>
      </c>
      <c r="AD16" s="157">
        <f t="shared" si="8"/>
        <v>-7.5202017428004124</v>
      </c>
      <c r="AE16" s="157">
        <f t="shared" si="9"/>
        <v>2.4797982571995876</v>
      </c>
      <c r="AF16" s="157">
        <f t="shared" si="10"/>
        <v>-22.625270752455833</v>
      </c>
      <c r="AG16" s="157">
        <f t="shared" si="11"/>
        <v>17.584867266855007</v>
      </c>
      <c r="AH16" s="157">
        <f t="shared" si="12"/>
        <v>-4.7013897063025825</v>
      </c>
      <c r="AI16" s="157">
        <f t="shared" si="13"/>
        <v>-9.7013897063025816</v>
      </c>
      <c r="AJ16" s="157">
        <f t="shared" si="14"/>
        <v>0.29861029369741754</v>
      </c>
      <c r="AK16" s="157">
        <f t="shared" si="15"/>
        <v>-19.094219337595366</v>
      </c>
      <c r="AL16" s="157">
        <f t="shared" si="16"/>
        <v>9.691439924990199</v>
      </c>
      <c r="AM16" s="157">
        <f t="shared" si="17"/>
        <v>-5.2377599837598465</v>
      </c>
      <c r="AN16" s="157">
        <f t="shared" si="18"/>
        <v>-10.237759983759847</v>
      </c>
      <c r="AO16" s="157">
        <f t="shared" si="19"/>
        <v>-0.23775998375984653</v>
      </c>
      <c r="AP16" s="157">
        <f t="shared" si="20"/>
        <v>-15.600877896744223</v>
      </c>
      <c r="AQ16" s="157">
        <f t="shared" si="21"/>
        <v>5.1253579292245304</v>
      </c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3"/>
      <c r="CA16" s="43"/>
      <c r="CB16" s="43"/>
      <c r="CC16" s="43"/>
      <c r="CD16" s="43"/>
      <c r="CE16" s="43"/>
      <c r="CF16" s="43"/>
      <c r="CG16" s="43"/>
      <c r="CH16" s="43"/>
      <c r="CI16" s="43"/>
      <c r="CJ16" s="43"/>
      <c r="CK16" s="43"/>
      <c r="CL16" s="43"/>
      <c r="CM16" s="43"/>
      <c r="CN16" s="43"/>
      <c r="CO16" s="43"/>
      <c r="CP16" s="43"/>
      <c r="CQ16" s="43"/>
      <c r="CR16" s="43"/>
      <c r="CS16" s="43"/>
      <c r="CT16" s="43"/>
      <c r="CU16" s="43"/>
      <c r="CV16" s="43"/>
      <c r="CW16" s="43"/>
      <c r="CX16" s="43"/>
      <c r="CY16" s="43"/>
      <c r="CZ16" s="43"/>
      <c r="DA16" s="43"/>
      <c r="DB16" s="43"/>
      <c r="DC16" s="43"/>
      <c r="DD16" s="43"/>
      <c r="DE16" s="43"/>
      <c r="DF16" s="43"/>
      <c r="DG16" s="43"/>
      <c r="DH16" s="43"/>
      <c r="DI16" s="43"/>
      <c r="DJ16" s="43"/>
      <c r="DK16" s="43"/>
      <c r="DL16" s="43"/>
      <c r="DM16" s="43"/>
      <c r="DN16" s="43"/>
      <c r="DO16" s="43"/>
      <c r="DP16" s="43"/>
      <c r="DQ16" s="43"/>
      <c r="DR16" s="43"/>
      <c r="DS16" s="43"/>
      <c r="DT16" s="43"/>
      <c r="DU16" s="43"/>
      <c r="DV16" s="43"/>
      <c r="DW16" s="43"/>
      <c r="DX16" s="43"/>
      <c r="DY16" s="43"/>
      <c r="DZ16" s="43"/>
    </row>
    <row r="17" spans="1:130" s="5" customFormat="1" x14ac:dyDescent="0.25">
      <c r="A17" s="36" t="s">
        <v>17</v>
      </c>
      <c r="B17" s="49" t="s">
        <v>98</v>
      </c>
      <c r="C17" s="36" t="s">
        <v>46</v>
      </c>
      <c r="D17" s="40" t="s">
        <v>69</v>
      </c>
      <c r="E17" s="133">
        <v>448.50195000000002</v>
      </c>
      <c r="F17" s="133">
        <f t="shared" si="22"/>
        <v>448.6</v>
      </c>
      <c r="G17" s="191">
        <v>7.5789999999999996E-2</v>
      </c>
      <c r="H17" s="191">
        <v>2.2259999999999999E-2</v>
      </c>
      <c r="I17" s="185">
        <f t="shared" si="23"/>
        <v>9.8049999999999998E-2</v>
      </c>
      <c r="J17" s="38">
        <f t="shared" si="24"/>
        <v>218.59862933345451</v>
      </c>
      <c r="K17" s="93">
        <v>448.19940000000003</v>
      </c>
      <c r="L17" s="88">
        <v>448.3</v>
      </c>
      <c r="M17" s="89">
        <v>7.7799999999999994E-2</v>
      </c>
      <c r="N17" s="93">
        <v>2.2800000000000001E-2</v>
      </c>
      <c r="O17" s="93">
        <v>0.10059999999999999</v>
      </c>
      <c r="P17" s="89">
        <v>224</v>
      </c>
      <c r="Q17" s="38">
        <f t="shared" si="35"/>
        <v>77.335984095427435</v>
      </c>
      <c r="R17" s="38">
        <f t="shared" si="36"/>
        <v>2.6520649162158567</v>
      </c>
      <c r="S17" s="38">
        <f t="shared" si="37"/>
        <v>22.664015904572565</v>
      </c>
      <c r="T17" s="38">
        <f t="shared" si="38"/>
        <v>2.4258760107816815</v>
      </c>
      <c r="U17" s="38">
        <f t="shared" si="39"/>
        <v>2.600713921468635</v>
      </c>
      <c r="V17" s="38">
        <f t="shared" si="40"/>
        <v>2.4709078382674283</v>
      </c>
      <c r="W17" s="174"/>
      <c r="X17" s="157">
        <f t="shared" si="2"/>
        <v>-5.0978743914468616</v>
      </c>
      <c r="Y17" s="157">
        <f t="shared" si="3"/>
        <v>-10.097874391446862</v>
      </c>
      <c r="Z17" s="157">
        <f t="shared" si="4"/>
        <v>-9.7874391446861608E-2</v>
      </c>
      <c r="AA17" s="157">
        <f t="shared" si="5"/>
        <v>-19.396247632600609</v>
      </c>
      <c r="AB17" s="157">
        <f t="shared" si="6"/>
        <v>9.2004988497068858</v>
      </c>
      <c r="AC17" s="157">
        <f t="shared" si="7"/>
        <v>-2.5202017428004124</v>
      </c>
      <c r="AD17" s="157">
        <f t="shared" si="8"/>
        <v>-7.5202017428004124</v>
      </c>
      <c r="AE17" s="157">
        <f t="shared" si="9"/>
        <v>2.4797982571995876</v>
      </c>
      <c r="AF17" s="157">
        <f t="shared" si="10"/>
        <v>-22.625270752455833</v>
      </c>
      <c r="AG17" s="157">
        <f t="shared" si="11"/>
        <v>17.584867266855007</v>
      </c>
      <c r="AH17" s="157">
        <f t="shared" si="12"/>
        <v>-4.7013897063025825</v>
      </c>
      <c r="AI17" s="157">
        <f t="shared" si="13"/>
        <v>-9.7013897063025816</v>
      </c>
      <c r="AJ17" s="157">
        <f t="shared" si="14"/>
        <v>0.29861029369741754</v>
      </c>
      <c r="AK17" s="157">
        <f t="shared" si="15"/>
        <v>-19.094219337595366</v>
      </c>
      <c r="AL17" s="157">
        <f t="shared" si="16"/>
        <v>9.691439924990199</v>
      </c>
      <c r="AM17" s="157">
        <f t="shared" si="17"/>
        <v>-5.2377599837598465</v>
      </c>
      <c r="AN17" s="157">
        <f t="shared" si="18"/>
        <v>-10.237759983759847</v>
      </c>
      <c r="AO17" s="157">
        <f t="shared" si="19"/>
        <v>-0.23775998375984653</v>
      </c>
      <c r="AP17" s="157">
        <f t="shared" si="20"/>
        <v>-15.600877896744223</v>
      </c>
      <c r="AQ17" s="157">
        <f t="shared" si="21"/>
        <v>5.1253579292245304</v>
      </c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3"/>
      <c r="CF17" s="43"/>
      <c r="CG17" s="43"/>
      <c r="CH17" s="43"/>
      <c r="CI17" s="43"/>
      <c r="CJ17" s="43"/>
      <c r="CK17" s="43"/>
      <c r="CL17" s="43"/>
      <c r="CM17" s="43"/>
      <c r="CN17" s="43"/>
      <c r="CO17" s="43"/>
      <c r="CP17" s="43"/>
      <c r="CQ17" s="43"/>
      <c r="CR17" s="43"/>
      <c r="CS17" s="43"/>
      <c r="CT17" s="43"/>
      <c r="CU17" s="43"/>
      <c r="CV17" s="43"/>
      <c r="CW17" s="43"/>
      <c r="CX17" s="43"/>
      <c r="CY17" s="43"/>
      <c r="CZ17" s="43"/>
      <c r="DA17" s="43"/>
      <c r="DB17" s="43"/>
      <c r="DC17" s="43"/>
      <c r="DD17" s="43"/>
      <c r="DE17" s="43"/>
      <c r="DF17" s="43"/>
      <c r="DG17" s="43"/>
      <c r="DH17" s="43"/>
      <c r="DI17" s="43"/>
      <c r="DJ17" s="43"/>
      <c r="DK17" s="43"/>
      <c r="DL17" s="43"/>
      <c r="DM17" s="43"/>
      <c r="DN17" s="43"/>
      <c r="DO17" s="43"/>
      <c r="DP17" s="43"/>
      <c r="DQ17" s="43"/>
      <c r="DR17" s="43"/>
      <c r="DS17" s="43"/>
      <c r="DT17" s="43"/>
      <c r="DU17" s="43"/>
      <c r="DV17" s="43"/>
      <c r="DW17" s="43"/>
      <c r="DX17" s="43"/>
      <c r="DY17" s="43"/>
      <c r="DZ17" s="43"/>
    </row>
    <row r="18" spans="1:130" s="5" customFormat="1" x14ac:dyDescent="0.25">
      <c r="A18" s="36" t="s">
        <v>17</v>
      </c>
      <c r="B18" s="49" t="s">
        <v>98</v>
      </c>
      <c r="C18" s="36" t="s">
        <v>46</v>
      </c>
      <c r="D18" s="40" t="s">
        <v>70</v>
      </c>
      <c r="E18" s="133">
        <v>447.90226000000007</v>
      </c>
      <c r="F18" s="133">
        <f t="shared" si="22"/>
        <v>448.00000000000006</v>
      </c>
      <c r="G18" s="191">
        <v>7.5060000000000002E-2</v>
      </c>
      <c r="H18" s="191">
        <v>2.2679999999999999E-2</v>
      </c>
      <c r="I18" s="185">
        <f t="shared" si="23"/>
        <v>9.7739999999999994E-2</v>
      </c>
      <c r="J18" s="38">
        <f t="shared" si="24"/>
        <v>218.19928264268907</v>
      </c>
      <c r="K18" s="93">
        <v>447.38900000000001</v>
      </c>
      <c r="L18" s="88">
        <v>447.5</v>
      </c>
      <c r="M18" s="89">
        <v>8.7499999999999994E-2</v>
      </c>
      <c r="N18" s="93">
        <v>2.35E-2</v>
      </c>
      <c r="O18" s="93">
        <v>0.111</v>
      </c>
      <c r="P18" s="89">
        <v>248</v>
      </c>
      <c r="Q18" s="38">
        <f t="shared" si="35"/>
        <v>78.828828828828819</v>
      </c>
      <c r="R18" s="38">
        <f t="shared" si="36"/>
        <v>16.573407940314404</v>
      </c>
      <c r="S18" s="38">
        <f t="shared" si="37"/>
        <v>21.171171171171171</v>
      </c>
      <c r="T18" s="38">
        <f t="shared" si="38"/>
        <v>3.6155202821869548</v>
      </c>
      <c r="U18" s="38">
        <f t="shared" si="39"/>
        <v>13.566605279312471</v>
      </c>
      <c r="V18" s="38">
        <f t="shared" si="40"/>
        <v>13.657568895911961</v>
      </c>
      <c r="W18" s="174"/>
      <c r="X18" s="157">
        <f t="shared" si="2"/>
        <v>-5.0978743914468616</v>
      </c>
      <c r="Y18" s="157">
        <f t="shared" si="3"/>
        <v>-10.097874391446862</v>
      </c>
      <c r="Z18" s="157">
        <f t="shared" si="4"/>
        <v>-9.7874391446861608E-2</v>
      </c>
      <c r="AA18" s="157">
        <f t="shared" si="5"/>
        <v>-19.396247632600609</v>
      </c>
      <c r="AB18" s="157">
        <f t="shared" si="6"/>
        <v>9.2004988497068858</v>
      </c>
      <c r="AC18" s="157">
        <f t="shared" si="7"/>
        <v>-2.5202017428004124</v>
      </c>
      <c r="AD18" s="157">
        <f t="shared" si="8"/>
        <v>-7.5202017428004124</v>
      </c>
      <c r="AE18" s="157">
        <f t="shared" si="9"/>
        <v>2.4797982571995876</v>
      </c>
      <c r="AF18" s="157">
        <f t="shared" si="10"/>
        <v>-22.625270752455833</v>
      </c>
      <c r="AG18" s="157">
        <f t="shared" si="11"/>
        <v>17.584867266855007</v>
      </c>
      <c r="AH18" s="157">
        <f t="shared" si="12"/>
        <v>-4.7013897063025825</v>
      </c>
      <c r="AI18" s="157">
        <f t="shared" si="13"/>
        <v>-9.7013897063025816</v>
      </c>
      <c r="AJ18" s="157">
        <f t="shared" si="14"/>
        <v>0.29861029369741754</v>
      </c>
      <c r="AK18" s="157">
        <f t="shared" si="15"/>
        <v>-19.094219337595366</v>
      </c>
      <c r="AL18" s="157">
        <f t="shared" si="16"/>
        <v>9.691439924990199</v>
      </c>
      <c r="AM18" s="157">
        <f t="shared" si="17"/>
        <v>-5.2377599837598465</v>
      </c>
      <c r="AN18" s="157">
        <f t="shared" si="18"/>
        <v>-10.237759983759847</v>
      </c>
      <c r="AO18" s="157">
        <f t="shared" si="19"/>
        <v>-0.23775998375984653</v>
      </c>
      <c r="AP18" s="157">
        <f t="shared" si="20"/>
        <v>-15.600877896744223</v>
      </c>
      <c r="AQ18" s="157">
        <f t="shared" si="21"/>
        <v>5.1253579292245304</v>
      </c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3"/>
      <c r="CA18" s="43"/>
      <c r="CB18" s="43"/>
      <c r="CC18" s="43"/>
      <c r="CD18" s="43"/>
      <c r="CE18" s="43"/>
      <c r="CF18" s="43"/>
      <c r="CG18" s="43"/>
      <c r="CH18" s="43"/>
      <c r="CI18" s="43"/>
      <c r="CJ18" s="43"/>
      <c r="CK18" s="43"/>
      <c r="CL18" s="43"/>
      <c r="CM18" s="43"/>
      <c r="CN18" s="43"/>
      <c r="CO18" s="43"/>
      <c r="CP18" s="43"/>
      <c r="CQ18" s="43"/>
      <c r="CR18" s="43"/>
      <c r="CS18" s="43"/>
      <c r="CT18" s="43"/>
      <c r="CU18" s="43"/>
      <c r="CV18" s="43"/>
      <c r="CW18" s="43"/>
      <c r="CX18" s="43"/>
      <c r="CY18" s="43"/>
      <c r="CZ18" s="43"/>
      <c r="DA18" s="43"/>
      <c r="DB18" s="43"/>
      <c r="DC18" s="43"/>
      <c r="DD18" s="43"/>
      <c r="DE18" s="43"/>
      <c r="DF18" s="43"/>
      <c r="DG18" s="43"/>
      <c r="DH18" s="43"/>
      <c r="DI18" s="43"/>
      <c r="DJ18" s="43"/>
      <c r="DK18" s="43"/>
      <c r="DL18" s="43"/>
      <c r="DM18" s="43"/>
      <c r="DN18" s="43"/>
      <c r="DO18" s="43"/>
      <c r="DP18" s="43"/>
      <c r="DQ18" s="43"/>
      <c r="DR18" s="43"/>
      <c r="DS18" s="43"/>
      <c r="DT18" s="43"/>
      <c r="DU18" s="43"/>
      <c r="DV18" s="43"/>
      <c r="DW18" s="43"/>
      <c r="DX18" s="43"/>
      <c r="DY18" s="43"/>
      <c r="DZ18" s="43"/>
    </row>
    <row r="19" spans="1:130" s="5" customFormat="1" x14ac:dyDescent="0.25">
      <c r="A19" s="36" t="s">
        <v>18</v>
      </c>
      <c r="B19" s="49" t="s">
        <v>99</v>
      </c>
      <c r="C19" s="36" t="s">
        <v>187</v>
      </c>
      <c r="D19" s="40" t="s">
        <v>68</v>
      </c>
      <c r="E19" s="133">
        <v>447.60242999999991</v>
      </c>
      <c r="F19" s="133">
        <f t="shared" si="22"/>
        <v>447.69999999999993</v>
      </c>
      <c r="G19" s="191">
        <v>7.5200000000000003E-2</v>
      </c>
      <c r="H19" s="191">
        <v>2.2370000000000001E-2</v>
      </c>
      <c r="I19" s="185">
        <f t="shared" si="23"/>
        <v>9.7570000000000004E-2</v>
      </c>
      <c r="J19" s="38">
        <f t="shared" si="24"/>
        <v>217.9656942995193</v>
      </c>
      <c r="K19" s="88">
        <v>445.6</v>
      </c>
      <c r="L19" s="89">
        <v>445.7</v>
      </c>
      <c r="M19" s="93">
        <v>7.5499999999999998E-2</v>
      </c>
      <c r="N19" s="93">
        <v>2.18E-2</v>
      </c>
      <c r="O19" s="93">
        <v>9.7299999999999998E-2</v>
      </c>
      <c r="P19" s="88">
        <v>218</v>
      </c>
      <c r="Q19" s="38">
        <f t="shared" si="35"/>
        <v>77.595066803699893</v>
      </c>
      <c r="R19" s="38">
        <f t="shared" si="36"/>
        <v>0.3989361702127589</v>
      </c>
      <c r="S19" s="38">
        <f t="shared" si="37"/>
        <v>22.404933196300103</v>
      </c>
      <c r="T19" s="38">
        <f t="shared" si="38"/>
        <v>-2.5480554313813188</v>
      </c>
      <c r="U19" s="38">
        <f t="shared" si="39"/>
        <v>-0.27672440299272966</v>
      </c>
      <c r="V19" s="38">
        <f t="shared" si="40"/>
        <v>1.5739036636453145E-2</v>
      </c>
      <c r="W19" s="174"/>
      <c r="X19" s="157">
        <f t="shared" si="2"/>
        <v>-5.0978743914468616</v>
      </c>
      <c r="Y19" s="157">
        <f t="shared" si="3"/>
        <v>-10.097874391446862</v>
      </c>
      <c r="Z19" s="157">
        <f t="shared" si="4"/>
        <v>-9.7874391446861608E-2</v>
      </c>
      <c r="AA19" s="157">
        <f t="shared" si="5"/>
        <v>-19.396247632600609</v>
      </c>
      <c r="AB19" s="157">
        <f t="shared" si="6"/>
        <v>9.2004988497068858</v>
      </c>
      <c r="AC19" s="157">
        <f t="shared" si="7"/>
        <v>-2.5202017428004124</v>
      </c>
      <c r="AD19" s="157">
        <f t="shared" si="8"/>
        <v>-7.5202017428004124</v>
      </c>
      <c r="AE19" s="157">
        <f t="shared" si="9"/>
        <v>2.4797982571995876</v>
      </c>
      <c r="AF19" s="157">
        <f t="shared" si="10"/>
        <v>-22.625270752455833</v>
      </c>
      <c r="AG19" s="157">
        <f t="shared" si="11"/>
        <v>17.584867266855007</v>
      </c>
      <c r="AH19" s="157">
        <f t="shared" si="12"/>
        <v>-4.7013897063025825</v>
      </c>
      <c r="AI19" s="157">
        <f t="shared" si="13"/>
        <v>-9.7013897063025816</v>
      </c>
      <c r="AJ19" s="157">
        <f t="shared" si="14"/>
        <v>0.29861029369741754</v>
      </c>
      <c r="AK19" s="157">
        <f t="shared" si="15"/>
        <v>-19.094219337595366</v>
      </c>
      <c r="AL19" s="157">
        <f t="shared" si="16"/>
        <v>9.691439924990199</v>
      </c>
      <c r="AM19" s="157">
        <f t="shared" si="17"/>
        <v>-5.2377599837598465</v>
      </c>
      <c r="AN19" s="157">
        <f t="shared" si="18"/>
        <v>-10.237759983759847</v>
      </c>
      <c r="AO19" s="157">
        <f t="shared" si="19"/>
        <v>-0.23775998375984653</v>
      </c>
      <c r="AP19" s="157">
        <f t="shared" si="20"/>
        <v>-15.600877896744223</v>
      </c>
      <c r="AQ19" s="157">
        <f t="shared" si="21"/>
        <v>5.1253579292245304</v>
      </c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3"/>
      <c r="CA19" s="43"/>
      <c r="CB19" s="43"/>
      <c r="CC19" s="43"/>
      <c r="CD19" s="43"/>
      <c r="CE19" s="43"/>
      <c r="CF19" s="43"/>
      <c r="CG19" s="43"/>
      <c r="CH19" s="43"/>
      <c r="CI19" s="43"/>
      <c r="CJ19" s="43"/>
      <c r="CK19" s="43"/>
      <c r="CL19" s="43"/>
      <c r="CM19" s="43"/>
      <c r="CN19" s="43"/>
      <c r="CO19" s="43"/>
      <c r="CP19" s="43"/>
      <c r="CQ19" s="43"/>
      <c r="CR19" s="43"/>
      <c r="CS19" s="43"/>
      <c r="CT19" s="43"/>
      <c r="CU19" s="43"/>
      <c r="CV19" s="43"/>
      <c r="CW19" s="43"/>
      <c r="CX19" s="43"/>
      <c r="CY19" s="43"/>
      <c r="CZ19" s="43"/>
      <c r="DA19" s="43"/>
      <c r="DB19" s="43"/>
      <c r="DC19" s="43"/>
      <c r="DD19" s="43"/>
      <c r="DE19" s="43"/>
      <c r="DF19" s="43"/>
      <c r="DG19" s="43"/>
      <c r="DH19" s="43"/>
      <c r="DI19" s="43"/>
      <c r="DJ19" s="43"/>
      <c r="DK19" s="43"/>
      <c r="DL19" s="43"/>
      <c r="DM19" s="43"/>
      <c r="DN19" s="43"/>
      <c r="DO19" s="43"/>
      <c r="DP19" s="43"/>
      <c r="DQ19" s="43"/>
      <c r="DR19" s="43"/>
      <c r="DS19" s="43"/>
      <c r="DT19" s="43"/>
      <c r="DU19" s="43"/>
      <c r="DV19" s="43"/>
      <c r="DW19" s="43"/>
      <c r="DX19" s="43"/>
      <c r="DY19" s="43"/>
      <c r="DZ19" s="43"/>
    </row>
    <row r="20" spans="1:130" s="5" customFormat="1" x14ac:dyDescent="0.25">
      <c r="A20" s="36" t="s">
        <v>18</v>
      </c>
      <c r="B20" s="49" t="s">
        <v>99</v>
      </c>
      <c r="C20" s="36" t="s">
        <v>187</v>
      </c>
      <c r="D20" s="40" t="s">
        <v>69</v>
      </c>
      <c r="E20" s="133">
        <v>446.60206000000005</v>
      </c>
      <c r="F20" s="133">
        <f t="shared" si="22"/>
        <v>446.70000000000005</v>
      </c>
      <c r="G20" s="191">
        <v>7.5590000000000004E-2</v>
      </c>
      <c r="H20" s="191">
        <v>2.2349999999999998E-2</v>
      </c>
      <c r="I20" s="185">
        <f t="shared" si="23"/>
        <v>9.7939999999999999E-2</v>
      </c>
      <c r="J20" s="38">
        <f t="shared" si="24"/>
        <v>219.28222931127618</v>
      </c>
      <c r="K20" s="89">
        <v>446.4</v>
      </c>
      <c r="L20" s="88">
        <v>446.5</v>
      </c>
      <c r="M20" s="93">
        <v>7.2599999999999998E-2</v>
      </c>
      <c r="N20" s="93">
        <v>2.46E-2</v>
      </c>
      <c r="O20" s="93">
        <v>9.7199999999999995E-2</v>
      </c>
      <c r="P20" s="88">
        <v>218</v>
      </c>
      <c r="Q20" s="38">
        <f t="shared" si="35"/>
        <v>74.691358024691354</v>
      </c>
      <c r="R20" s="38">
        <f t="shared" si="36"/>
        <v>-3.9555496758830619</v>
      </c>
      <c r="S20" s="38">
        <f t="shared" si="37"/>
        <v>25.308641975308642</v>
      </c>
      <c r="T20" s="38">
        <f t="shared" si="38"/>
        <v>10.067114093959741</v>
      </c>
      <c r="U20" s="38">
        <f t="shared" si="39"/>
        <v>-0.75556463140698849</v>
      </c>
      <c r="V20" s="38">
        <f t="shared" si="40"/>
        <v>-0.5847392719890806</v>
      </c>
      <c r="W20" s="174"/>
      <c r="X20" s="157">
        <f t="shared" si="2"/>
        <v>-5.0978743914468616</v>
      </c>
      <c r="Y20" s="157">
        <f t="shared" si="3"/>
        <v>-10.097874391446862</v>
      </c>
      <c r="Z20" s="157">
        <f t="shared" si="4"/>
        <v>-9.7874391446861608E-2</v>
      </c>
      <c r="AA20" s="157">
        <f t="shared" si="5"/>
        <v>-19.396247632600609</v>
      </c>
      <c r="AB20" s="157">
        <f t="shared" si="6"/>
        <v>9.2004988497068858</v>
      </c>
      <c r="AC20" s="157">
        <f t="shared" si="7"/>
        <v>-2.5202017428004124</v>
      </c>
      <c r="AD20" s="157">
        <f t="shared" si="8"/>
        <v>-7.5202017428004124</v>
      </c>
      <c r="AE20" s="157">
        <f t="shared" si="9"/>
        <v>2.4797982571995876</v>
      </c>
      <c r="AF20" s="157">
        <f t="shared" si="10"/>
        <v>-22.625270752455833</v>
      </c>
      <c r="AG20" s="157">
        <f t="shared" si="11"/>
        <v>17.584867266855007</v>
      </c>
      <c r="AH20" s="157">
        <f t="shared" si="12"/>
        <v>-4.7013897063025825</v>
      </c>
      <c r="AI20" s="157">
        <f t="shared" si="13"/>
        <v>-9.7013897063025816</v>
      </c>
      <c r="AJ20" s="157">
        <f t="shared" si="14"/>
        <v>0.29861029369741754</v>
      </c>
      <c r="AK20" s="157">
        <f t="shared" si="15"/>
        <v>-19.094219337595366</v>
      </c>
      <c r="AL20" s="157">
        <f t="shared" si="16"/>
        <v>9.691439924990199</v>
      </c>
      <c r="AM20" s="157">
        <f t="shared" si="17"/>
        <v>-5.2377599837598465</v>
      </c>
      <c r="AN20" s="157">
        <f t="shared" si="18"/>
        <v>-10.237759983759847</v>
      </c>
      <c r="AO20" s="157">
        <f t="shared" si="19"/>
        <v>-0.23775998375984653</v>
      </c>
      <c r="AP20" s="157">
        <f t="shared" si="20"/>
        <v>-15.600877896744223</v>
      </c>
      <c r="AQ20" s="157">
        <f t="shared" si="21"/>
        <v>5.1253579292245304</v>
      </c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3"/>
      <c r="CA20" s="43"/>
      <c r="CB20" s="43"/>
      <c r="CC20" s="43"/>
      <c r="CD20" s="43"/>
      <c r="CE20" s="43"/>
      <c r="CF20" s="43"/>
      <c r="CG20" s="43"/>
      <c r="CH20" s="43"/>
      <c r="CI20" s="43"/>
      <c r="CJ20" s="43"/>
      <c r="CK20" s="43"/>
      <c r="CL20" s="43"/>
      <c r="CM20" s="43"/>
      <c r="CN20" s="43"/>
      <c r="CO20" s="43"/>
      <c r="CP20" s="43"/>
      <c r="CQ20" s="43"/>
      <c r="CR20" s="43"/>
      <c r="CS20" s="43"/>
      <c r="CT20" s="43"/>
      <c r="CU20" s="43"/>
      <c r="CV20" s="43"/>
      <c r="CW20" s="43"/>
      <c r="CX20" s="43"/>
      <c r="CY20" s="43"/>
      <c r="CZ20" s="43"/>
      <c r="DA20" s="43"/>
      <c r="DB20" s="43"/>
      <c r="DC20" s="43"/>
      <c r="DD20" s="43"/>
      <c r="DE20" s="43"/>
      <c r="DF20" s="43"/>
      <c r="DG20" s="43"/>
      <c r="DH20" s="43"/>
      <c r="DI20" s="43"/>
      <c r="DJ20" s="43"/>
      <c r="DK20" s="43"/>
      <c r="DL20" s="43"/>
      <c r="DM20" s="43"/>
      <c r="DN20" s="43"/>
      <c r="DO20" s="43"/>
      <c r="DP20" s="43"/>
      <c r="DQ20" s="43"/>
      <c r="DR20" s="43"/>
      <c r="DS20" s="43"/>
      <c r="DT20" s="43"/>
      <c r="DU20" s="43"/>
      <c r="DV20" s="43"/>
      <c r="DW20" s="43"/>
      <c r="DX20" s="43"/>
      <c r="DY20" s="43"/>
      <c r="DZ20" s="43"/>
    </row>
    <row r="21" spans="1:130" s="5" customFormat="1" x14ac:dyDescent="0.25">
      <c r="A21" s="36" t="s">
        <v>18</v>
      </c>
      <c r="B21" s="49" t="s">
        <v>99</v>
      </c>
      <c r="C21" s="36" t="s">
        <v>187</v>
      </c>
      <c r="D21" s="40" t="s">
        <v>70</v>
      </c>
      <c r="E21" s="133">
        <v>447.10168000000004</v>
      </c>
      <c r="F21" s="133">
        <f t="shared" si="22"/>
        <v>447.20000000000005</v>
      </c>
      <c r="G21" s="191">
        <v>7.5639999999999999E-2</v>
      </c>
      <c r="H21" s="191">
        <v>2.2679999999999999E-2</v>
      </c>
      <c r="I21" s="185">
        <f t="shared" si="23"/>
        <v>9.8319999999999991E-2</v>
      </c>
      <c r="J21" s="38">
        <f t="shared" si="24"/>
        <v>219.88698733522926</v>
      </c>
      <c r="K21" s="88">
        <v>447</v>
      </c>
      <c r="L21" s="89">
        <v>446.9</v>
      </c>
      <c r="M21" s="93">
        <v>7.4700000000000003E-2</v>
      </c>
      <c r="N21" s="93">
        <v>2.4799999999999999E-2</v>
      </c>
      <c r="O21" s="93">
        <v>9.9500000000000005E-2</v>
      </c>
      <c r="P21" s="88">
        <v>223</v>
      </c>
      <c r="Q21" s="38">
        <f t="shared" si="35"/>
        <v>75.075376884422113</v>
      </c>
      <c r="R21" s="38">
        <f t="shared" si="36"/>
        <v>-1.2427287149656219</v>
      </c>
      <c r="S21" s="38">
        <f t="shared" si="37"/>
        <v>24.924623115577887</v>
      </c>
      <c r="T21" s="38">
        <f t="shared" si="38"/>
        <v>9.347442680776016</v>
      </c>
      <c r="U21" s="38">
        <f t="shared" si="39"/>
        <v>1.2001627339300391</v>
      </c>
      <c r="V21" s="38">
        <f t="shared" si="40"/>
        <v>1.4157330101688939</v>
      </c>
      <c r="W21" s="174"/>
      <c r="X21" s="157">
        <f t="shared" si="2"/>
        <v>-5.0978743914468616</v>
      </c>
      <c r="Y21" s="157">
        <f t="shared" si="3"/>
        <v>-10.097874391446862</v>
      </c>
      <c r="Z21" s="157">
        <f t="shared" si="4"/>
        <v>-9.7874391446861608E-2</v>
      </c>
      <c r="AA21" s="157">
        <f t="shared" si="5"/>
        <v>-19.396247632600609</v>
      </c>
      <c r="AB21" s="157">
        <f t="shared" si="6"/>
        <v>9.2004988497068858</v>
      </c>
      <c r="AC21" s="157">
        <f t="shared" si="7"/>
        <v>-2.5202017428004124</v>
      </c>
      <c r="AD21" s="157">
        <f t="shared" si="8"/>
        <v>-7.5202017428004124</v>
      </c>
      <c r="AE21" s="157">
        <f t="shared" si="9"/>
        <v>2.4797982571995876</v>
      </c>
      <c r="AF21" s="157">
        <f t="shared" si="10"/>
        <v>-22.625270752455833</v>
      </c>
      <c r="AG21" s="157">
        <f t="shared" si="11"/>
        <v>17.584867266855007</v>
      </c>
      <c r="AH21" s="157">
        <f t="shared" si="12"/>
        <v>-4.7013897063025825</v>
      </c>
      <c r="AI21" s="157">
        <f t="shared" si="13"/>
        <v>-9.7013897063025816</v>
      </c>
      <c r="AJ21" s="157">
        <f t="shared" si="14"/>
        <v>0.29861029369741754</v>
      </c>
      <c r="AK21" s="157">
        <f t="shared" si="15"/>
        <v>-19.094219337595366</v>
      </c>
      <c r="AL21" s="157">
        <f t="shared" si="16"/>
        <v>9.691439924990199</v>
      </c>
      <c r="AM21" s="157">
        <f t="shared" si="17"/>
        <v>-5.2377599837598465</v>
      </c>
      <c r="AN21" s="157">
        <f t="shared" si="18"/>
        <v>-10.237759983759847</v>
      </c>
      <c r="AO21" s="157">
        <f t="shared" si="19"/>
        <v>-0.23775998375984653</v>
      </c>
      <c r="AP21" s="157">
        <f t="shared" si="20"/>
        <v>-15.600877896744223</v>
      </c>
      <c r="AQ21" s="157">
        <f t="shared" si="21"/>
        <v>5.1253579292245304</v>
      </c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CJ21" s="43"/>
      <c r="CK21" s="43"/>
      <c r="CL21" s="43"/>
      <c r="CM21" s="43"/>
      <c r="CN21" s="43"/>
      <c r="CO21" s="43"/>
      <c r="CP21" s="43"/>
      <c r="CQ21" s="43"/>
      <c r="CR21" s="43"/>
      <c r="CS21" s="43"/>
      <c r="CT21" s="43"/>
      <c r="CU21" s="43"/>
      <c r="CV21" s="43"/>
      <c r="CW21" s="43"/>
      <c r="CX21" s="43"/>
      <c r="CY21" s="43"/>
      <c r="CZ21" s="43"/>
      <c r="DA21" s="43"/>
      <c r="DB21" s="43"/>
      <c r="DC21" s="43"/>
      <c r="DD21" s="43"/>
      <c r="DE21" s="43"/>
      <c r="DF21" s="43"/>
      <c r="DG21" s="43"/>
      <c r="DH21" s="43"/>
      <c r="DI21" s="43"/>
      <c r="DJ21" s="43"/>
      <c r="DK21" s="43"/>
      <c r="DL21" s="43"/>
      <c r="DM21" s="43"/>
      <c r="DN21" s="43"/>
      <c r="DO21" s="43"/>
      <c r="DP21" s="43"/>
      <c r="DQ21" s="43"/>
      <c r="DR21" s="43"/>
      <c r="DS21" s="43"/>
      <c r="DT21" s="43"/>
      <c r="DU21" s="43"/>
      <c r="DV21" s="43"/>
      <c r="DW21" s="43"/>
      <c r="DX21" s="43"/>
      <c r="DY21" s="43"/>
      <c r="DZ21" s="43"/>
    </row>
    <row r="22" spans="1:130" s="5" customFormat="1" x14ac:dyDescent="0.25">
      <c r="A22" s="36" t="s">
        <v>19</v>
      </c>
      <c r="B22" s="49" t="s">
        <v>174</v>
      </c>
      <c r="C22" s="36" t="s">
        <v>166</v>
      </c>
      <c r="D22" s="40" t="s">
        <v>68</v>
      </c>
      <c r="E22" s="133">
        <v>446.60242000000005</v>
      </c>
      <c r="F22" s="133">
        <f>E22+G22+H22</f>
        <v>446.70000000000005</v>
      </c>
      <c r="G22" s="191">
        <v>7.5259999999999994E-2</v>
      </c>
      <c r="H22" s="191">
        <v>2.232E-2</v>
      </c>
      <c r="I22" s="185">
        <f>G22+H22</f>
        <v>9.758E-2</v>
      </c>
      <c r="J22" s="38">
        <f>(1.6061/(1.6061-(I22/F22)))*(I22/F22)*1000000</f>
        <v>218.47609963090542</v>
      </c>
      <c r="K22" s="92">
        <v>446.49</v>
      </c>
      <c r="L22" s="89">
        <v>446.59</v>
      </c>
      <c r="M22" s="93">
        <v>7.7299999999999994E-2</v>
      </c>
      <c r="N22" s="93">
        <v>2.2700000000000001E-2</v>
      </c>
      <c r="O22" s="93">
        <v>0.1</v>
      </c>
      <c r="P22" s="117">
        <v>223.95</v>
      </c>
      <c r="Q22" s="38">
        <f t="shared" si="35"/>
        <v>77.3</v>
      </c>
      <c r="R22" s="38">
        <f t="shared" si="36"/>
        <v>2.7106032420940744</v>
      </c>
      <c r="S22" s="38">
        <f t="shared" si="37"/>
        <v>22.7</v>
      </c>
      <c r="T22" s="38">
        <f t="shared" si="38"/>
        <v>1.7025089605734851</v>
      </c>
      <c r="U22" s="38">
        <f t="shared" si="39"/>
        <v>2.480016396802629</v>
      </c>
      <c r="V22" s="38">
        <f t="shared" si="40"/>
        <v>2.5054916205215121</v>
      </c>
      <c r="W22" s="174"/>
      <c r="X22" s="157">
        <f t="shared" si="2"/>
        <v>-5.0978743914468616</v>
      </c>
      <c r="Y22" s="157">
        <f t="shared" si="3"/>
        <v>-10.097874391446862</v>
      </c>
      <c r="Z22" s="157">
        <f t="shared" si="4"/>
        <v>-9.7874391446861608E-2</v>
      </c>
      <c r="AA22" s="157">
        <f t="shared" si="5"/>
        <v>-19.396247632600609</v>
      </c>
      <c r="AB22" s="157">
        <f t="shared" si="6"/>
        <v>9.2004988497068858</v>
      </c>
      <c r="AC22" s="157">
        <f t="shared" si="7"/>
        <v>-2.5202017428004124</v>
      </c>
      <c r="AD22" s="157">
        <f t="shared" si="8"/>
        <v>-7.5202017428004124</v>
      </c>
      <c r="AE22" s="157">
        <f t="shared" si="9"/>
        <v>2.4797982571995876</v>
      </c>
      <c r="AF22" s="157">
        <f t="shared" si="10"/>
        <v>-22.625270752455833</v>
      </c>
      <c r="AG22" s="157">
        <f t="shared" si="11"/>
        <v>17.584867266855007</v>
      </c>
      <c r="AH22" s="157">
        <f t="shared" si="12"/>
        <v>-4.7013897063025825</v>
      </c>
      <c r="AI22" s="157">
        <f t="shared" si="13"/>
        <v>-9.7013897063025816</v>
      </c>
      <c r="AJ22" s="157">
        <f t="shared" si="14"/>
        <v>0.29861029369741754</v>
      </c>
      <c r="AK22" s="157">
        <f t="shared" si="15"/>
        <v>-19.094219337595366</v>
      </c>
      <c r="AL22" s="157">
        <f t="shared" si="16"/>
        <v>9.691439924990199</v>
      </c>
      <c r="AM22" s="157">
        <f t="shared" si="17"/>
        <v>-5.2377599837598465</v>
      </c>
      <c r="AN22" s="157">
        <f t="shared" si="18"/>
        <v>-10.237759983759847</v>
      </c>
      <c r="AO22" s="157">
        <f t="shared" si="19"/>
        <v>-0.23775998375984653</v>
      </c>
      <c r="AP22" s="157">
        <f t="shared" si="20"/>
        <v>-15.600877896744223</v>
      </c>
      <c r="AQ22" s="157">
        <f t="shared" si="21"/>
        <v>5.1253579292245304</v>
      </c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3"/>
      <c r="CA22" s="43"/>
      <c r="CB22" s="43"/>
      <c r="CC22" s="43"/>
      <c r="CD22" s="43"/>
      <c r="CE22" s="43"/>
      <c r="CF22" s="43"/>
      <c r="CG22" s="43"/>
      <c r="CH22" s="43"/>
      <c r="CI22" s="43"/>
      <c r="CJ22" s="43"/>
      <c r="CK22" s="43"/>
      <c r="CL22" s="43"/>
      <c r="CM22" s="43"/>
      <c r="CN22" s="43"/>
      <c r="CO22" s="43"/>
      <c r="CP22" s="43"/>
      <c r="CQ22" s="43"/>
      <c r="CR22" s="43"/>
      <c r="CS22" s="43"/>
      <c r="CT22" s="43"/>
      <c r="CU22" s="43"/>
      <c r="CV22" s="43"/>
      <c r="CW22" s="43"/>
      <c r="CX22" s="43"/>
      <c r="CY22" s="43"/>
      <c r="CZ22" s="43"/>
      <c r="DA22" s="43"/>
      <c r="DB22" s="43"/>
      <c r="DC22" s="43"/>
      <c r="DD22" s="43"/>
      <c r="DE22" s="43"/>
      <c r="DF22" s="43"/>
      <c r="DG22" s="43"/>
      <c r="DH22" s="43"/>
      <c r="DI22" s="43"/>
      <c r="DJ22" s="43"/>
      <c r="DK22" s="43"/>
      <c r="DL22" s="43"/>
      <c r="DM22" s="43"/>
      <c r="DN22" s="43"/>
      <c r="DO22" s="43"/>
      <c r="DP22" s="43"/>
      <c r="DQ22" s="43"/>
      <c r="DR22" s="43"/>
      <c r="DS22" s="43"/>
      <c r="DT22" s="43"/>
      <c r="DU22" s="43"/>
      <c r="DV22" s="43"/>
      <c r="DW22" s="43"/>
      <c r="DX22" s="43"/>
      <c r="DY22" s="43"/>
      <c r="DZ22" s="43"/>
    </row>
    <row r="23" spans="1:130" s="5" customFormat="1" x14ac:dyDescent="0.25">
      <c r="A23" s="36" t="s">
        <v>19</v>
      </c>
      <c r="B23" s="49" t="s">
        <v>174</v>
      </c>
      <c r="C23" s="36" t="s">
        <v>166</v>
      </c>
      <c r="D23" s="40" t="s">
        <v>69</v>
      </c>
      <c r="E23" s="133">
        <v>445.80167000000006</v>
      </c>
      <c r="F23" s="133">
        <f>E23+G23+H23</f>
        <v>445.90000000000003</v>
      </c>
      <c r="G23" s="191">
        <v>7.5579999999999994E-2</v>
      </c>
      <c r="H23" s="191">
        <v>2.2749999999999999E-2</v>
      </c>
      <c r="I23" s="185">
        <f>G23+H23</f>
        <v>9.8330000000000001E-2</v>
      </c>
      <c r="J23" s="38">
        <f>(1.6061/(1.6061-(I23/F23)))*(I23/F23)*1000000</f>
        <v>220.55057800469308</v>
      </c>
      <c r="K23" s="89">
        <v>445.65</v>
      </c>
      <c r="L23" s="92">
        <v>445.75</v>
      </c>
      <c r="M23" s="93">
        <v>7.2599999999999998E-2</v>
      </c>
      <c r="N23" s="89">
        <v>2.2499999999999999E-2</v>
      </c>
      <c r="O23" s="93">
        <v>9.5100000000000004E-2</v>
      </c>
      <c r="P23" s="89">
        <v>213.37700000000001</v>
      </c>
      <c r="Q23" s="38">
        <f t="shared" si="35"/>
        <v>76.340694006309135</v>
      </c>
      <c r="R23" s="38">
        <f t="shared" si="36"/>
        <v>-3.942842021698858</v>
      </c>
      <c r="S23" s="38">
        <f t="shared" si="37"/>
        <v>23.65930599369085</v>
      </c>
      <c r="T23" s="38">
        <f t="shared" si="38"/>
        <v>-1.0989010989010999</v>
      </c>
      <c r="U23" s="38">
        <f t="shared" si="39"/>
        <v>-3.2848571138004643</v>
      </c>
      <c r="V23" s="38">
        <f t="shared" si="40"/>
        <v>-3.2525772861680844</v>
      </c>
      <c r="W23" s="174"/>
      <c r="X23" s="157">
        <f t="shared" si="2"/>
        <v>-5.0978743914468616</v>
      </c>
      <c r="Y23" s="157">
        <f t="shared" si="3"/>
        <v>-10.097874391446862</v>
      </c>
      <c r="Z23" s="157">
        <f t="shared" si="4"/>
        <v>-9.7874391446861608E-2</v>
      </c>
      <c r="AA23" s="157">
        <f t="shared" si="5"/>
        <v>-19.396247632600609</v>
      </c>
      <c r="AB23" s="157">
        <f t="shared" si="6"/>
        <v>9.2004988497068858</v>
      </c>
      <c r="AC23" s="157">
        <f t="shared" si="7"/>
        <v>-2.5202017428004124</v>
      </c>
      <c r="AD23" s="157">
        <f t="shared" si="8"/>
        <v>-7.5202017428004124</v>
      </c>
      <c r="AE23" s="157">
        <f t="shared" si="9"/>
        <v>2.4797982571995876</v>
      </c>
      <c r="AF23" s="157">
        <f t="shared" si="10"/>
        <v>-22.625270752455833</v>
      </c>
      <c r="AG23" s="157">
        <f t="shared" si="11"/>
        <v>17.584867266855007</v>
      </c>
      <c r="AH23" s="157">
        <f t="shared" si="12"/>
        <v>-4.7013897063025825</v>
      </c>
      <c r="AI23" s="157">
        <f t="shared" si="13"/>
        <v>-9.7013897063025816</v>
      </c>
      <c r="AJ23" s="157">
        <f t="shared" si="14"/>
        <v>0.29861029369741754</v>
      </c>
      <c r="AK23" s="157">
        <f t="shared" si="15"/>
        <v>-19.094219337595366</v>
      </c>
      <c r="AL23" s="157">
        <f t="shared" si="16"/>
        <v>9.691439924990199</v>
      </c>
      <c r="AM23" s="157">
        <f t="shared" si="17"/>
        <v>-5.2377599837598465</v>
      </c>
      <c r="AN23" s="157">
        <f t="shared" si="18"/>
        <v>-10.237759983759847</v>
      </c>
      <c r="AO23" s="157">
        <f t="shared" si="19"/>
        <v>-0.23775998375984653</v>
      </c>
      <c r="AP23" s="157">
        <f t="shared" si="20"/>
        <v>-15.600877896744223</v>
      </c>
      <c r="AQ23" s="157">
        <f t="shared" si="21"/>
        <v>5.1253579292245304</v>
      </c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3"/>
      <c r="CA23" s="43"/>
      <c r="CB23" s="43"/>
      <c r="CC23" s="43"/>
      <c r="CD23" s="43"/>
      <c r="CE23" s="43"/>
      <c r="CF23" s="43"/>
      <c r="CG23" s="43"/>
      <c r="CH23" s="43"/>
      <c r="CI23" s="43"/>
      <c r="CJ23" s="43"/>
      <c r="CK23" s="43"/>
      <c r="CL23" s="43"/>
      <c r="CM23" s="43"/>
      <c r="CN23" s="43"/>
      <c r="CO23" s="43"/>
      <c r="CP23" s="43"/>
      <c r="CQ23" s="43"/>
      <c r="CR23" s="43"/>
      <c r="CS23" s="43"/>
      <c r="CT23" s="43"/>
      <c r="CU23" s="43"/>
      <c r="CV23" s="43"/>
      <c r="CW23" s="43"/>
      <c r="CX23" s="43"/>
      <c r="CY23" s="43"/>
      <c r="CZ23" s="43"/>
      <c r="DA23" s="43"/>
      <c r="DB23" s="43"/>
      <c r="DC23" s="43"/>
      <c r="DD23" s="43"/>
      <c r="DE23" s="43"/>
      <c r="DF23" s="43"/>
      <c r="DG23" s="43"/>
      <c r="DH23" s="43"/>
      <c r="DI23" s="43"/>
      <c r="DJ23" s="43"/>
      <c r="DK23" s="43"/>
      <c r="DL23" s="43"/>
      <c r="DM23" s="43"/>
      <c r="DN23" s="43"/>
      <c r="DO23" s="43"/>
      <c r="DP23" s="43"/>
      <c r="DQ23" s="43"/>
      <c r="DR23" s="43"/>
      <c r="DS23" s="43"/>
      <c r="DT23" s="43"/>
      <c r="DU23" s="43"/>
      <c r="DV23" s="43"/>
      <c r="DW23" s="43"/>
      <c r="DX23" s="43"/>
      <c r="DY23" s="43"/>
      <c r="DZ23" s="43"/>
    </row>
    <row r="24" spans="1:130" s="5" customFormat="1" x14ac:dyDescent="0.25">
      <c r="A24" s="36" t="s">
        <v>19</v>
      </c>
      <c r="B24" s="49" t="s">
        <v>174</v>
      </c>
      <c r="C24" s="36" t="s">
        <v>166</v>
      </c>
      <c r="D24" s="40" t="s">
        <v>70</v>
      </c>
      <c r="E24" s="133">
        <v>446.20244000000002</v>
      </c>
      <c r="F24" s="133">
        <f>E24+G24+H24</f>
        <v>446.3</v>
      </c>
      <c r="G24" s="191">
        <v>7.5179999999999997E-2</v>
      </c>
      <c r="H24" s="191">
        <v>2.2380000000000001E-2</v>
      </c>
      <c r="I24" s="185">
        <f>G24+H24</f>
        <v>9.7559999999999994E-2</v>
      </c>
      <c r="J24" s="38">
        <f>(1.6061/(1.6061-(I24/F24)))*(I24/F24)*1000000</f>
        <v>218.62711216124424</v>
      </c>
      <c r="K24" s="89">
        <v>446.07</v>
      </c>
      <c r="L24" s="92">
        <v>446.16</v>
      </c>
      <c r="M24" s="93">
        <v>7.2400000000000006E-2</v>
      </c>
      <c r="N24" s="93">
        <v>2.24E-2</v>
      </c>
      <c r="O24" s="93">
        <v>9.4799999999999995E-2</v>
      </c>
      <c r="P24" s="89">
        <v>212.50800000000001</v>
      </c>
      <c r="Q24" s="38">
        <f t="shared" si="35"/>
        <v>76.371308016877649</v>
      </c>
      <c r="R24" s="38">
        <f t="shared" si="36"/>
        <v>-3.6977919659483787</v>
      </c>
      <c r="S24" s="38">
        <f t="shared" si="37"/>
        <v>23.628691983122362</v>
      </c>
      <c r="T24" s="38">
        <f t="shared" si="38"/>
        <v>8.936550491509912E-2</v>
      </c>
      <c r="U24" s="38">
        <f t="shared" si="39"/>
        <v>-2.8290282902829018</v>
      </c>
      <c r="V24" s="38">
        <f t="shared" si="40"/>
        <v>-2.7988807521416637</v>
      </c>
      <c r="W24" s="174"/>
      <c r="X24" s="157">
        <f t="shared" si="2"/>
        <v>-5.0978743914468616</v>
      </c>
      <c r="Y24" s="157">
        <f t="shared" si="3"/>
        <v>-10.097874391446862</v>
      </c>
      <c r="Z24" s="157">
        <f t="shared" si="4"/>
        <v>-9.7874391446861608E-2</v>
      </c>
      <c r="AA24" s="157">
        <f t="shared" si="5"/>
        <v>-19.396247632600609</v>
      </c>
      <c r="AB24" s="157">
        <f t="shared" si="6"/>
        <v>9.2004988497068858</v>
      </c>
      <c r="AC24" s="157">
        <f t="shared" si="7"/>
        <v>-2.5202017428004124</v>
      </c>
      <c r="AD24" s="157">
        <f t="shared" si="8"/>
        <v>-7.5202017428004124</v>
      </c>
      <c r="AE24" s="157">
        <f t="shared" si="9"/>
        <v>2.4797982571995876</v>
      </c>
      <c r="AF24" s="157">
        <f t="shared" si="10"/>
        <v>-22.625270752455833</v>
      </c>
      <c r="AG24" s="157">
        <f t="shared" si="11"/>
        <v>17.584867266855007</v>
      </c>
      <c r="AH24" s="157">
        <f t="shared" si="12"/>
        <v>-4.7013897063025825</v>
      </c>
      <c r="AI24" s="157">
        <f t="shared" si="13"/>
        <v>-9.7013897063025816</v>
      </c>
      <c r="AJ24" s="157">
        <f t="shared" si="14"/>
        <v>0.29861029369741754</v>
      </c>
      <c r="AK24" s="157">
        <f t="shared" si="15"/>
        <v>-19.094219337595366</v>
      </c>
      <c r="AL24" s="157">
        <f t="shared" si="16"/>
        <v>9.691439924990199</v>
      </c>
      <c r="AM24" s="157">
        <f t="shared" si="17"/>
        <v>-5.2377599837598465</v>
      </c>
      <c r="AN24" s="157">
        <f t="shared" si="18"/>
        <v>-10.237759983759847</v>
      </c>
      <c r="AO24" s="157">
        <f t="shared" si="19"/>
        <v>-0.23775998375984653</v>
      </c>
      <c r="AP24" s="157">
        <f t="shared" si="20"/>
        <v>-15.600877896744223</v>
      </c>
      <c r="AQ24" s="157">
        <f t="shared" si="21"/>
        <v>5.1253579292245304</v>
      </c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3"/>
      <c r="CA24" s="43"/>
      <c r="CB24" s="43"/>
      <c r="CC24" s="43"/>
      <c r="CD24" s="43"/>
      <c r="CE24" s="43"/>
      <c r="CF24" s="43"/>
      <c r="CG24" s="43"/>
      <c r="CH24" s="43"/>
      <c r="CI24" s="43"/>
      <c r="CJ24" s="43"/>
      <c r="CK24" s="43"/>
      <c r="CL24" s="43"/>
      <c r="CM24" s="43"/>
      <c r="CN24" s="43"/>
      <c r="CO24" s="43"/>
      <c r="CP24" s="43"/>
      <c r="CQ24" s="43"/>
      <c r="CR24" s="43"/>
      <c r="CS24" s="43"/>
      <c r="CT24" s="43"/>
      <c r="CU24" s="43"/>
      <c r="CV24" s="43"/>
      <c r="CW24" s="43"/>
      <c r="CX24" s="43"/>
      <c r="CY24" s="43"/>
      <c r="CZ24" s="43"/>
      <c r="DA24" s="43"/>
      <c r="DB24" s="43"/>
      <c r="DC24" s="43"/>
      <c r="DD24" s="43"/>
      <c r="DE24" s="43"/>
      <c r="DF24" s="43"/>
      <c r="DG24" s="43"/>
      <c r="DH24" s="43"/>
      <c r="DI24" s="43"/>
      <c r="DJ24" s="43"/>
      <c r="DK24" s="43"/>
      <c r="DL24" s="43"/>
      <c r="DM24" s="43"/>
      <c r="DN24" s="43"/>
      <c r="DO24" s="43"/>
      <c r="DP24" s="43"/>
      <c r="DQ24" s="43"/>
      <c r="DR24" s="43"/>
      <c r="DS24" s="43"/>
      <c r="DT24" s="43"/>
      <c r="DU24" s="43"/>
      <c r="DV24" s="43"/>
      <c r="DW24" s="43"/>
      <c r="DX24" s="43"/>
      <c r="DY24" s="43"/>
      <c r="DZ24" s="43"/>
    </row>
    <row r="25" spans="1:130" s="5" customFormat="1" x14ac:dyDescent="0.25">
      <c r="A25" s="36" t="s">
        <v>20</v>
      </c>
      <c r="B25" s="49" t="s">
        <v>100</v>
      </c>
      <c r="C25" s="198" t="s">
        <v>189</v>
      </c>
      <c r="D25" s="40" t="s">
        <v>68</v>
      </c>
      <c r="E25" s="133">
        <v>448.50130000000001</v>
      </c>
      <c r="F25" s="133">
        <f>E25+G25+H25</f>
        <v>448.6</v>
      </c>
      <c r="G25" s="191">
        <v>7.5759999999999994E-2</v>
      </c>
      <c r="H25" s="191">
        <v>2.2939999999999999E-2</v>
      </c>
      <c r="I25" s="185">
        <f>G25+H25</f>
        <v>9.8699999999999996E-2</v>
      </c>
      <c r="J25" s="38">
        <f>(1.6061/(1.6061-(I25/F25)))*(I25/F25)*1000000</f>
        <v>220.04797738404957</v>
      </c>
      <c r="K25" s="89"/>
      <c r="L25" s="88">
        <v>448.4</v>
      </c>
      <c r="M25" s="89"/>
      <c r="N25" s="93"/>
      <c r="O25" s="93">
        <v>8.8599999999999998E-2</v>
      </c>
      <c r="P25" s="97">
        <v>198</v>
      </c>
      <c r="Q25" s="38"/>
      <c r="R25" s="38"/>
      <c r="S25" s="38"/>
      <c r="T25" s="38"/>
      <c r="U25" s="38">
        <f t="shared" si="39"/>
        <v>-10.233029381965549</v>
      </c>
      <c r="V25" s="38">
        <f t="shared" si="40"/>
        <v>-10.019622832328631</v>
      </c>
      <c r="W25" s="174"/>
      <c r="X25" s="157">
        <f t="shared" si="2"/>
        <v>-5.0978743914468616</v>
      </c>
      <c r="Y25" s="157">
        <f t="shared" si="3"/>
        <v>-10.097874391446862</v>
      </c>
      <c r="Z25" s="157">
        <f t="shared" si="4"/>
        <v>-9.7874391446861608E-2</v>
      </c>
      <c r="AA25" s="157">
        <f t="shared" si="5"/>
        <v>-19.396247632600609</v>
      </c>
      <c r="AB25" s="157">
        <f t="shared" si="6"/>
        <v>9.2004988497068858</v>
      </c>
      <c r="AC25" s="157">
        <f t="shared" si="7"/>
        <v>-2.5202017428004124</v>
      </c>
      <c r="AD25" s="157">
        <f t="shared" si="8"/>
        <v>-7.5202017428004124</v>
      </c>
      <c r="AE25" s="157">
        <f t="shared" si="9"/>
        <v>2.4797982571995876</v>
      </c>
      <c r="AF25" s="157">
        <f t="shared" si="10"/>
        <v>-22.625270752455833</v>
      </c>
      <c r="AG25" s="157">
        <f t="shared" si="11"/>
        <v>17.584867266855007</v>
      </c>
      <c r="AH25" s="157">
        <f t="shared" si="12"/>
        <v>-4.7013897063025825</v>
      </c>
      <c r="AI25" s="157">
        <f t="shared" si="13"/>
        <v>-9.7013897063025816</v>
      </c>
      <c r="AJ25" s="157">
        <f t="shared" si="14"/>
        <v>0.29861029369741754</v>
      </c>
      <c r="AK25" s="157">
        <f t="shared" si="15"/>
        <v>-19.094219337595366</v>
      </c>
      <c r="AL25" s="157">
        <f t="shared" si="16"/>
        <v>9.691439924990199</v>
      </c>
      <c r="AM25" s="157">
        <f t="shared" si="17"/>
        <v>-5.2377599837598465</v>
      </c>
      <c r="AN25" s="157">
        <f t="shared" si="18"/>
        <v>-10.237759983759847</v>
      </c>
      <c r="AO25" s="157">
        <f t="shared" si="19"/>
        <v>-0.23775998375984653</v>
      </c>
      <c r="AP25" s="157">
        <f t="shared" si="20"/>
        <v>-15.600877896744223</v>
      </c>
      <c r="AQ25" s="157">
        <f t="shared" si="21"/>
        <v>5.1253579292245304</v>
      </c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3"/>
      <c r="CA25" s="43"/>
      <c r="CB25" s="43"/>
      <c r="CC25" s="43"/>
      <c r="CD25" s="43"/>
      <c r="CE25" s="43"/>
      <c r="CF25" s="43"/>
      <c r="CG25" s="43"/>
      <c r="CH25" s="43"/>
      <c r="CI25" s="43"/>
      <c r="CJ25" s="43"/>
      <c r="CK25" s="43"/>
      <c r="CL25" s="43"/>
      <c r="CM25" s="43"/>
      <c r="CN25" s="43"/>
      <c r="CO25" s="43"/>
      <c r="CP25" s="43"/>
      <c r="CQ25" s="43"/>
      <c r="CR25" s="43"/>
      <c r="CS25" s="43"/>
      <c r="CT25" s="43"/>
      <c r="CU25" s="43"/>
      <c r="CV25" s="43"/>
      <c r="CW25" s="43"/>
      <c r="CX25" s="43"/>
      <c r="CY25" s="43"/>
      <c r="CZ25" s="43"/>
      <c r="DA25" s="43"/>
      <c r="DB25" s="43"/>
      <c r="DC25" s="43"/>
      <c r="DD25" s="43"/>
      <c r="DE25" s="43"/>
      <c r="DF25" s="43"/>
      <c r="DG25" s="43"/>
      <c r="DH25" s="43"/>
      <c r="DI25" s="43"/>
      <c r="DJ25" s="43"/>
      <c r="DK25" s="43"/>
      <c r="DL25" s="43"/>
      <c r="DM25" s="43"/>
      <c r="DN25" s="43"/>
      <c r="DO25" s="43"/>
      <c r="DP25" s="43"/>
      <c r="DQ25" s="43"/>
      <c r="DR25" s="43"/>
      <c r="DS25" s="43"/>
      <c r="DT25" s="43"/>
      <c r="DU25" s="43"/>
      <c r="DV25" s="43"/>
      <c r="DW25" s="43"/>
      <c r="DX25" s="43"/>
      <c r="DY25" s="43"/>
      <c r="DZ25" s="43"/>
    </row>
    <row r="26" spans="1:130" s="5" customFormat="1" x14ac:dyDescent="0.25">
      <c r="A26" s="36" t="s">
        <v>20</v>
      </c>
      <c r="B26" s="49" t="s">
        <v>100</v>
      </c>
      <c r="C26" s="198" t="s">
        <v>189</v>
      </c>
      <c r="D26" s="40" t="s">
        <v>69</v>
      </c>
      <c r="E26" s="133">
        <v>446.10196000000002</v>
      </c>
      <c r="F26" s="133">
        <f t="shared" si="22"/>
        <v>446.20000000000005</v>
      </c>
      <c r="G26" s="191">
        <v>7.5300000000000006E-2</v>
      </c>
      <c r="H26" s="191">
        <v>2.274E-2</v>
      </c>
      <c r="I26" s="185">
        <f t="shared" si="23"/>
        <v>9.8040000000000002E-2</v>
      </c>
      <c r="J26" s="38">
        <f t="shared" si="24"/>
        <v>219.7521608519161</v>
      </c>
      <c r="K26" s="89"/>
      <c r="L26" s="88">
        <v>446</v>
      </c>
      <c r="M26" s="89"/>
      <c r="N26" s="89"/>
      <c r="O26" s="93">
        <v>9.2100000000000001E-2</v>
      </c>
      <c r="P26" s="97">
        <v>207</v>
      </c>
      <c r="Q26" s="38"/>
      <c r="R26" s="38"/>
      <c r="S26" s="38"/>
      <c r="T26" s="38"/>
      <c r="U26" s="38">
        <f t="shared" si="39"/>
        <v>-6.0587515299877612</v>
      </c>
      <c r="V26" s="38">
        <f t="shared" si="40"/>
        <v>-5.8029740424301774</v>
      </c>
      <c r="W26" s="174"/>
      <c r="X26" s="157">
        <f t="shared" si="2"/>
        <v>-5.0978743914468616</v>
      </c>
      <c r="Y26" s="157">
        <f t="shared" si="3"/>
        <v>-10.097874391446862</v>
      </c>
      <c r="Z26" s="157">
        <f t="shared" si="4"/>
        <v>-9.7874391446861608E-2</v>
      </c>
      <c r="AA26" s="157">
        <f t="shared" si="5"/>
        <v>-19.396247632600609</v>
      </c>
      <c r="AB26" s="157">
        <f t="shared" si="6"/>
        <v>9.2004988497068858</v>
      </c>
      <c r="AC26" s="157">
        <f t="shared" si="7"/>
        <v>-2.5202017428004124</v>
      </c>
      <c r="AD26" s="157">
        <f t="shared" si="8"/>
        <v>-7.5202017428004124</v>
      </c>
      <c r="AE26" s="157">
        <f t="shared" si="9"/>
        <v>2.4797982571995876</v>
      </c>
      <c r="AF26" s="157">
        <f t="shared" si="10"/>
        <v>-22.625270752455833</v>
      </c>
      <c r="AG26" s="157">
        <f t="shared" si="11"/>
        <v>17.584867266855007</v>
      </c>
      <c r="AH26" s="157">
        <f t="shared" si="12"/>
        <v>-4.7013897063025825</v>
      </c>
      <c r="AI26" s="157">
        <f t="shared" si="13"/>
        <v>-9.7013897063025816</v>
      </c>
      <c r="AJ26" s="157">
        <f t="shared" si="14"/>
        <v>0.29861029369741754</v>
      </c>
      <c r="AK26" s="157">
        <f t="shared" si="15"/>
        <v>-19.094219337595366</v>
      </c>
      <c r="AL26" s="157">
        <f t="shared" si="16"/>
        <v>9.691439924990199</v>
      </c>
      <c r="AM26" s="157">
        <f t="shared" si="17"/>
        <v>-5.2377599837598465</v>
      </c>
      <c r="AN26" s="157">
        <f t="shared" si="18"/>
        <v>-10.237759983759847</v>
      </c>
      <c r="AO26" s="157">
        <f t="shared" si="19"/>
        <v>-0.23775998375984653</v>
      </c>
      <c r="AP26" s="157">
        <f t="shared" si="20"/>
        <v>-15.600877896744223</v>
      </c>
      <c r="AQ26" s="157">
        <f t="shared" si="21"/>
        <v>5.1253579292245304</v>
      </c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3"/>
      <c r="CA26" s="43"/>
      <c r="CB26" s="43"/>
      <c r="CC26" s="43"/>
      <c r="CD26" s="43"/>
      <c r="CE26" s="43"/>
      <c r="CF26" s="43"/>
      <c r="CG26" s="43"/>
      <c r="CH26" s="43"/>
      <c r="CI26" s="43"/>
      <c r="CJ26" s="43"/>
      <c r="CK26" s="43"/>
      <c r="CL26" s="43"/>
      <c r="CM26" s="43"/>
      <c r="CN26" s="43"/>
      <c r="CO26" s="43"/>
      <c r="CP26" s="43"/>
      <c r="CQ26" s="43"/>
      <c r="CR26" s="43"/>
      <c r="CS26" s="43"/>
      <c r="CT26" s="43"/>
      <c r="CU26" s="43"/>
      <c r="CV26" s="43"/>
      <c r="CW26" s="43"/>
      <c r="CX26" s="43"/>
      <c r="CY26" s="43"/>
      <c r="CZ26" s="43"/>
      <c r="DA26" s="43"/>
      <c r="DB26" s="43"/>
      <c r="DC26" s="43"/>
      <c r="DD26" s="43"/>
      <c r="DE26" s="43"/>
      <c r="DF26" s="43"/>
      <c r="DG26" s="43"/>
      <c r="DH26" s="43"/>
      <c r="DI26" s="43"/>
      <c r="DJ26" s="43"/>
      <c r="DK26" s="43"/>
      <c r="DL26" s="43"/>
      <c r="DM26" s="43"/>
      <c r="DN26" s="43"/>
      <c r="DO26" s="43"/>
      <c r="DP26" s="43"/>
      <c r="DQ26" s="43"/>
      <c r="DR26" s="43"/>
      <c r="DS26" s="43"/>
      <c r="DT26" s="43"/>
      <c r="DU26" s="43"/>
      <c r="DV26" s="43"/>
      <c r="DW26" s="43"/>
      <c r="DX26" s="43"/>
      <c r="DY26" s="43"/>
      <c r="DZ26" s="43"/>
    </row>
    <row r="27" spans="1:130" s="5" customFormat="1" x14ac:dyDescent="0.25">
      <c r="A27" s="36" t="s">
        <v>20</v>
      </c>
      <c r="B27" s="49" t="s">
        <v>100</v>
      </c>
      <c r="C27" s="198" t="s">
        <v>189</v>
      </c>
      <c r="D27" s="40" t="s">
        <v>70</v>
      </c>
      <c r="E27" s="133">
        <v>448.10199</v>
      </c>
      <c r="F27" s="133">
        <f t="shared" si="22"/>
        <v>448.2</v>
      </c>
      <c r="G27" s="191">
        <v>7.5179999999999997E-2</v>
      </c>
      <c r="H27" s="191">
        <v>2.283E-2</v>
      </c>
      <c r="I27" s="185">
        <f t="shared" si="23"/>
        <v>9.801E-2</v>
      </c>
      <c r="J27" s="38">
        <f t="shared" si="24"/>
        <v>218.70447597929748</v>
      </c>
      <c r="K27" s="88"/>
      <c r="L27" s="88">
        <v>448</v>
      </c>
      <c r="M27" s="89"/>
      <c r="N27" s="89"/>
      <c r="O27" s="93">
        <v>9.06E-2</v>
      </c>
      <c r="P27" s="97">
        <v>202</v>
      </c>
      <c r="Q27" s="38"/>
      <c r="R27" s="38"/>
      <c r="S27" s="38"/>
      <c r="T27" s="38"/>
      <c r="U27" s="38">
        <f t="shared" si="39"/>
        <v>-7.560453014998469</v>
      </c>
      <c r="V27" s="38">
        <f t="shared" si="40"/>
        <v>-7.6379214026139657</v>
      </c>
      <c r="W27" s="174"/>
      <c r="X27" s="157">
        <f t="shared" si="2"/>
        <v>-5.0978743914468616</v>
      </c>
      <c r="Y27" s="157">
        <f t="shared" si="3"/>
        <v>-10.097874391446862</v>
      </c>
      <c r="Z27" s="157">
        <f t="shared" si="4"/>
        <v>-9.7874391446861608E-2</v>
      </c>
      <c r="AA27" s="157">
        <f t="shared" si="5"/>
        <v>-19.396247632600609</v>
      </c>
      <c r="AB27" s="157">
        <f t="shared" si="6"/>
        <v>9.2004988497068858</v>
      </c>
      <c r="AC27" s="157">
        <f t="shared" si="7"/>
        <v>-2.5202017428004124</v>
      </c>
      <c r="AD27" s="157">
        <f t="shared" si="8"/>
        <v>-7.5202017428004124</v>
      </c>
      <c r="AE27" s="157">
        <f t="shared" si="9"/>
        <v>2.4797982571995876</v>
      </c>
      <c r="AF27" s="157">
        <f t="shared" si="10"/>
        <v>-22.625270752455833</v>
      </c>
      <c r="AG27" s="157">
        <f t="shared" si="11"/>
        <v>17.584867266855007</v>
      </c>
      <c r="AH27" s="157">
        <f t="shared" si="12"/>
        <v>-4.7013897063025825</v>
      </c>
      <c r="AI27" s="157">
        <f t="shared" si="13"/>
        <v>-9.7013897063025816</v>
      </c>
      <c r="AJ27" s="157">
        <f t="shared" si="14"/>
        <v>0.29861029369741754</v>
      </c>
      <c r="AK27" s="157">
        <f t="shared" si="15"/>
        <v>-19.094219337595366</v>
      </c>
      <c r="AL27" s="157">
        <f t="shared" si="16"/>
        <v>9.691439924990199</v>
      </c>
      <c r="AM27" s="157">
        <f t="shared" si="17"/>
        <v>-5.2377599837598465</v>
      </c>
      <c r="AN27" s="157">
        <f t="shared" si="18"/>
        <v>-10.237759983759847</v>
      </c>
      <c r="AO27" s="157">
        <f t="shared" si="19"/>
        <v>-0.23775998375984653</v>
      </c>
      <c r="AP27" s="157">
        <f t="shared" si="20"/>
        <v>-15.600877896744223</v>
      </c>
      <c r="AQ27" s="157">
        <f t="shared" si="21"/>
        <v>5.1253579292245304</v>
      </c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3"/>
      <c r="CA27" s="43"/>
      <c r="CB27" s="43"/>
      <c r="CC27" s="43"/>
      <c r="CD27" s="43"/>
      <c r="CE27" s="43"/>
      <c r="CF27" s="43"/>
      <c r="CG27" s="43"/>
      <c r="CH27" s="43"/>
      <c r="CI27" s="43"/>
      <c r="CJ27" s="43"/>
      <c r="CK27" s="43"/>
      <c r="CL27" s="43"/>
      <c r="CM27" s="43"/>
      <c r="CN27" s="43"/>
      <c r="CO27" s="43"/>
      <c r="CP27" s="43"/>
      <c r="CQ27" s="43"/>
      <c r="CR27" s="43"/>
      <c r="CS27" s="43"/>
      <c r="CT27" s="43"/>
      <c r="CU27" s="43"/>
      <c r="CV27" s="43"/>
      <c r="CW27" s="43"/>
      <c r="CX27" s="43"/>
      <c r="CY27" s="43"/>
      <c r="CZ27" s="43"/>
      <c r="DA27" s="43"/>
      <c r="DB27" s="43"/>
      <c r="DC27" s="43"/>
      <c r="DD27" s="43"/>
      <c r="DE27" s="43"/>
      <c r="DF27" s="43"/>
      <c r="DG27" s="43"/>
      <c r="DH27" s="43"/>
      <c r="DI27" s="43"/>
      <c r="DJ27" s="43"/>
      <c r="DK27" s="43"/>
      <c r="DL27" s="43"/>
      <c r="DM27" s="43"/>
      <c r="DN27" s="43"/>
      <c r="DO27" s="43"/>
      <c r="DP27" s="43"/>
      <c r="DQ27" s="43"/>
      <c r="DR27" s="43"/>
      <c r="DS27" s="43"/>
      <c r="DT27" s="43"/>
      <c r="DU27" s="43"/>
      <c r="DV27" s="43"/>
      <c r="DW27" s="43"/>
      <c r="DX27" s="43"/>
      <c r="DY27" s="43"/>
      <c r="DZ27" s="43"/>
    </row>
    <row r="28" spans="1:130" s="5" customFormat="1" x14ac:dyDescent="0.25">
      <c r="A28" s="36" t="s">
        <v>21</v>
      </c>
      <c r="B28" s="49" t="s">
        <v>101</v>
      </c>
      <c r="C28" s="36" t="s">
        <v>44</v>
      </c>
      <c r="D28" s="40" t="s">
        <v>68</v>
      </c>
      <c r="E28" s="133">
        <v>446.20211999999998</v>
      </c>
      <c r="F28" s="133">
        <f t="shared" si="22"/>
        <v>446.29999999999995</v>
      </c>
      <c r="G28" s="191">
        <v>7.5139999999999998E-2</v>
      </c>
      <c r="H28" s="191">
        <v>2.274E-2</v>
      </c>
      <c r="I28" s="185">
        <f t="shared" si="23"/>
        <v>9.7879999999999995E-2</v>
      </c>
      <c r="J28" s="38">
        <f t="shared" si="24"/>
        <v>219.34431419474038</v>
      </c>
      <c r="K28" s="89">
        <v>446.1</v>
      </c>
      <c r="L28" s="88">
        <v>446</v>
      </c>
      <c r="M28" s="93">
        <v>7.0400000000000004E-2</v>
      </c>
      <c r="N28" s="93">
        <v>2.1899999999999999E-2</v>
      </c>
      <c r="O28" s="93">
        <v>9.2299999999999993E-2</v>
      </c>
      <c r="P28" s="89">
        <v>207</v>
      </c>
      <c r="Q28" s="38">
        <f t="shared" si="35"/>
        <v>76.273022751896008</v>
      </c>
      <c r="R28" s="38">
        <f t="shared" si="36"/>
        <v>-6.3082246473249866</v>
      </c>
      <c r="S28" s="38">
        <f t="shared" si="37"/>
        <v>23.72697724810401</v>
      </c>
      <c r="T28" s="38">
        <f t="shared" si="38"/>
        <v>-3.6939313984168889</v>
      </c>
      <c r="U28" s="38">
        <f t="shared" si="39"/>
        <v>-5.7008581937065816</v>
      </c>
      <c r="V28" s="38">
        <f t="shared" si="40"/>
        <v>-5.627825020246811</v>
      </c>
      <c r="W28" s="174"/>
      <c r="X28" s="157">
        <f t="shared" si="2"/>
        <v>-5.0978743914468616</v>
      </c>
      <c r="Y28" s="157">
        <f t="shared" si="3"/>
        <v>-10.097874391446862</v>
      </c>
      <c r="Z28" s="157">
        <f t="shared" si="4"/>
        <v>-9.7874391446861608E-2</v>
      </c>
      <c r="AA28" s="157">
        <f t="shared" si="5"/>
        <v>-19.396247632600609</v>
      </c>
      <c r="AB28" s="157">
        <f t="shared" si="6"/>
        <v>9.2004988497068858</v>
      </c>
      <c r="AC28" s="157">
        <f t="shared" si="7"/>
        <v>-2.5202017428004124</v>
      </c>
      <c r="AD28" s="157">
        <f t="shared" si="8"/>
        <v>-7.5202017428004124</v>
      </c>
      <c r="AE28" s="157">
        <f t="shared" si="9"/>
        <v>2.4797982571995876</v>
      </c>
      <c r="AF28" s="157">
        <f t="shared" si="10"/>
        <v>-22.625270752455833</v>
      </c>
      <c r="AG28" s="157">
        <f t="shared" si="11"/>
        <v>17.584867266855007</v>
      </c>
      <c r="AH28" s="157">
        <f t="shared" si="12"/>
        <v>-4.7013897063025825</v>
      </c>
      <c r="AI28" s="157">
        <f t="shared" si="13"/>
        <v>-9.7013897063025816</v>
      </c>
      <c r="AJ28" s="157">
        <f t="shared" si="14"/>
        <v>0.29861029369741754</v>
      </c>
      <c r="AK28" s="157">
        <f t="shared" si="15"/>
        <v>-19.094219337595366</v>
      </c>
      <c r="AL28" s="157">
        <f t="shared" si="16"/>
        <v>9.691439924990199</v>
      </c>
      <c r="AM28" s="157">
        <f t="shared" si="17"/>
        <v>-5.2377599837598465</v>
      </c>
      <c r="AN28" s="157">
        <f t="shared" si="18"/>
        <v>-10.237759983759847</v>
      </c>
      <c r="AO28" s="157">
        <f t="shared" si="19"/>
        <v>-0.23775998375984653</v>
      </c>
      <c r="AP28" s="157">
        <f t="shared" si="20"/>
        <v>-15.600877896744223</v>
      </c>
      <c r="AQ28" s="157">
        <f t="shared" si="21"/>
        <v>5.1253579292245304</v>
      </c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3"/>
      <c r="CA28" s="43"/>
      <c r="CB28" s="43"/>
      <c r="CC28" s="43"/>
      <c r="CD28" s="43"/>
      <c r="CE28" s="43"/>
      <c r="CF28" s="43"/>
      <c r="CG28" s="43"/>
      <c r="CH28" s="43"/>
      <c r="CI28" s="43"/>
      <c r="CJ28" s="43"/>
      <c r="CK28" s="43"/>
      <c r="CL28" s="43"/>
      <c r="CM28" s="43"/>
      <c r="CN28" s="43"/>
      <c r="CO28" s="43"/>
      <c r="CP28" s="43"/>
      <c r="CQ28" s="43"/>
      <c r="CR28" s="43"/>
      <c r="CS28" s="43"/>
      <c r="CT28" s="43"/>
      <c r="CU28" s="43"/>
      <c r="CV28" s="43"/>
      <c r="CW28" s="43"/>
      <c r="CX28" s="43"/>
      <c r="CY28" s="43"/>
      <c r="CZ28" s="43"/>
      <c r="DA28" s="43"/>
      <c r="DB28" s="43"/>
      <c r="DC28" s="43"/>
      <c r="DD28" s="43"/>
      <c r="DE28" s="43"/>
      <c r="DF28" s="43"/>
      <c r="DG28" s="43"/>
      <c r="DH28" s="43"/>
      <c r="DI28" s="43"/>
      <c r="DJ28" s="43"/>
      <c r="DK28" s="43"/>
      <c r="DL28" s="43"/>
      <c r="DM28" s="43"/>
      <c r="DN28" s="43"/>
      <c r="DO28" s="43"/>
      <c r="DP28" s="43"/>
      <c r="DQ28" s="43"/>
      <c r="DR28" s="43"/>
      <c r="DS28" s="43"/>
      <c r="DT28" s="43"/>
      <c r="DU28" s="43"/>
      <c r="DV28" s="43"/>
      <c r="DW28" s="43"/>
      <c r="DX28" s="43"/>
      <c r="DY28" s="43"/>
      <c r="DZ28" s="43"/>
    </row>
    <row r="29" spans="1:130" s="5" customFormat="1" x14ac:dyDescent="0.25">
      <c r="A29" s="36" t="s">
        <v>21</v>
      </c>
      <c r="B29" s="49" t="s">
        <v>101</v>
      </c>
      <c r="C29" s="36" t="s">
        <v>44</v>
      </c>
      <c r="D29" s="40" t="s">
        <v>69</v>
      </c>
      <c r="E29" s="133">
        <v>448.60163000000006</v>
      </c>
      <c r="F29" s="133">
        <f t="shared" si="22"/>
        <v>448.70000000000005</v>
      </c>
      <c r="G29" s="191">
        <v>7.5499999999999998E-2</v>
      </c>
      <c r="H29" s="191">
        <v>2.2870000000000001E-2</v>
      </c>
      <c r="I29" s="185">
        <f t="shared" si="23"/>
        <v>9.8369999999999999E-2</v>
      </c>
      <c r="J29" s="38">
        <f t="shared" si="24"/>
        <v>219.26327029289911</v>
      </c>
      <c r="K29" s="88">
        <v>448.5</v>
      </c>
      <c r="L29" s="88">
        <v>448.4</v>
      </c>
      <c r="M29" s="93">
        <v>7.0400000000000004E-2</v>
      </c>
      <c r="N29" s="93">
        <v>2.23E-2</v>
      </c>
      <c r="O29" s="93">
        <v>9.2700000000000005E-2</v>
      </c>
      <c r="P29" s="89">
        <v>207</v>
      </c>
      <c r="Q29" s="38">
        <f t="shared" si="35"/>
        <v>75.94390507011866</v>
      </c>
      <c r="R29" s="38">
        <f t="shared" si="36"/>
        <v>-6.7549668874172104</v>
      </c>
      <c r="S29" s="38">
        <f t="shared" si="37"/>
        <v>24.056094929881336</v>
      </c>
      <c r="T29" s="38">
        <f t="shared" si="38"/>
        <v>-2.492348054219506</v>
      </c>
      <c r="U29" s="38">
        <f t="shared" si="39"/>
        <v>-5.7639524245196654</v>
      </c>
      <c r="V29" s="38">
        <f t="shared" si="40"/>
        <v>-5.5929432579006173</v>
      </c>
      <c r="W29" s="174"/>
      <c r="X29" s="157">
        <f t="shared" si="2"/>
        <v>-5.0978743914468616</v>
      </c>
      <c r="Y29" s="157">
        <f t="shared" si="3"/>
        <v>-10.097874391446862</v>
      </c>
      <c r="Z29" s="157">
        <f t="shared" si="4"/>
        <v>-9.7874391446861608E-2</v>
      </c>
      <c r="AA29" s="157">
        <f t="shared" si="5"/>
        <v>-19.396247632600609</v>
      </c>
      <c r="AB29" s="157">
        <f t="shared" si="6"/>
        <v>9.2004988497068858</v>
      </c>
      <c r="AC29" s="157">
        <f t="shared" si="7"/>
        <v>-2.5202017428004124</v>
      </c>
      <c r="AD29" s="157">
        <f t="shared" si="8"/>
        <v>-7.5202017428004124</v>
      </c>
      <c r="AE29" s="157">
        <f t="shared" si="9"/>
        <v>2.4797982571995876</v>
      </c>
      <c r="AF29" s="157">
        <f t="shared" si="10"/>
        <v>-22.625270752455833</v>
      </c>
      <c r="AG29" s="157">
        <f t="shared" si="11"/>
        <v>17.584867266855007</v>
      </c>
      <c r="AH29" s="157">
        <f t="shared" si="12"/>
        <v>-4.7013897063025825</v>
      </c>
      <c r="AI29" s="157">
        <f t="shared" si="13"/>
        <v>-9.7013897063025816</v>
      </c>
      <c r="AJ29" s="157">
        <f t="shared" si="14"/>
        <v>0.29861029369741754</v>
      </c>
      <c r="AK29" s="157">
        <f t="shared" si="15"/>
        <v>-19.094219337595366</v>
      </c>
      <c r="AL29" s="157">
        <f t="shared" si="16"/>
        <v>9.691439924990199</v>
      </c>
      <c r="AM29" s="157">
        <f t="shared" si="17"/>
        <v>-5.2377599837598465</v>
      </c>
      <c r="AN29" s="157">
        <f t="shared" si="18"/>
        <v>-10.237759983759847</v>
      </c>
      <c r="AO29" s="157">
        <f t="shared" si="19"/>
        <v>-0.23775998375984653</v>
      </c>
      <c r="AP29" s="157">
        <f t="shared" si="20"/>
        <v>-15.600877896744223</v>
      </c>
      <c r="AQ29" s="157">
        <f t="shared" si="21"/>
        <v>5.1253579292245304</v>
      </c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3"/>
      <c r="CA29" s="43"/>
      <c r="CB29" s="43"/>
      <c r="CC29" s="43"/>
      <c r="CD29" s="43"/>
      <c r="CE29" s="43"/>
      <c r="CF29" s="43"/>
      <c r="CG29" s="43"/>
      <c r="CH29" s="43"/>
      <c r="CI29" s="43"/>
      <c r="CJ29" s="43"/>
      <c r="CK29" s="43"/>
      <c r="CL29" s="43"/>
      <c r="CM29" s="43"/>
      <c r="CN29" s="43"/>
      <c r="CO29" s="43"/>
      <c r="CP29" s="43"/>
      <c r="CQ29" s="43"/>
      <c r="CR29" s="43"/>
      <c r="CS29" s="43"/>
      <c r="CT29" s="43"/>
      <c r="CU29" s="43"/>
      <c r="CV29" s="43"/>
      <c r="CW29" s="43"/>
      <c r="CX29" s="43"/>
      <c r="CY29" s="43"/>
      <c r="CZ29" s="43"/>
      <c r="DA29" s="43"/>
      <c r="DB29" s="43"/>
      <c r="DC29" s="43"/>
      <c r="DD29" s="43"/>
      <c r="DE29" s="43"/>
      <c r="DF29" s="43"/>
      <c r="DG29" s="43"/>
      <c r="DH29" s="43"/>
      <c r="DI29" s="43"/>
      <c r="DJ29" s="43"/>
      <c r="DK29" s="43"/>
      <c r="DL29" s="43"/>
      <c r="DM29" s="43"/>
      <c r="DN29" s="43"/>
      <c r="DO29" s="43"/>
      <c r="DP29" s="43"/>
      <c r="DQ29" s="43"/>
      <c r="DR29" s="43"/>
      <c r="DS29" s="43"/>
      <c r="DT29" s="43"/>
      <c r="DU29" s="43"/>
      <c r="DV29" s="43"/>
      <c r="DW29" s="43"/>
      <c r="DX29" s="43"/>
      <c r="DY29" s="43"/>
      <c r="DZ29" s="43"/>
    </row>
    <row r="30" spans="1:130" s="5" customFormat="1" x14ac:dyDescent="0.25">
      <c r="A30" s="36" t="s">
        <v>21</v>
      </c>
      <c r="B30" s="49" t="s">
        <v>101</v>
      </c>
      <c r="C30" s="36" t="s">
        <v>44</v>
      </c>
      <c r="D30" s="40" t="s">
        <v>70</v>
      </c>
      <c r="E30" s="133">
        <v>447.00162999999998</v>
      </c>
      <c r="F30" s="133">
        <f t="shared" si="22"/>
        <v>447.09999999999997</v>
      </c>
      <c r="G30" s="191">
        <v>7.5850000000000001E-2</v>
      </c>
      <c r="H30" s="191">
        <v>2.2519999999999998E-2</v>
      </c>
      <c r="I30" s="185">
        <f t="shared" si="23"/>
        <v>9.8369999999999999E-2</v>
      </c>
      <c r="J30" s="38">
        <f t="shared" si="24"/>
        <v>220.04803723021141</v>
      </c>
      <c r="K30" s="88">
        <v>446.9</v>
      </c>
      <c r="L30" s="88">
        <v>446.8</v>
      </c>
      <c r="M30" s="93">
        <v>7.1499999999999994E-2</v>
      </c>
      <c r="N30" s="93">
        <v>2.23E-2</v>
      </c>
      <c r="O30" s="93">
        <v>9.3799999999999994E-2</v>
      </c>
      <c r="P30" s="89">
        <v>210</v>
      </c>
      <c r="Q30" s="38">
        <f t="shared" si="35"/>
        <v>76.226012793176963</v>
      </c>
      <c r="R30" s="38">
        <f t="shared" si="36"/>
        <v>-5.735003295978915</v>
      </c>
      <c r="S30" s="38">
        <f t="shared" si="37"/>
        <v>23.77398720682303</v>
      </c>
      <c r="T30" s="38">
        <f t="shared" si="38"/>
        <v>-0.97690941385434271</v>
      </c>
      <c r="U30" s="38">
        <f t="shared" si="39"/>
        <v>-4.6457253227610096</v>
      </c>
      <c r="V30" s="38">
        <f t="shared" si="40"/>
        <v>-4.5662925953296645</v>
      </c>
      <c r="W30" s="174"/>
      <c r="X30" s="157">
        <f t="shared" si="2"/>
        <v>-5.0978743914468616</v>
      </c>
      <c r="Y30" s="157">
        <f t="shared" si="3"/>
        <v>-10.097874391446862</v>
      </c>
      <c r="Z30" s="157">
        <f t="shared" si="4"/>
        <v>-9.7874391446861608E-2</v>
      </c>
      <c r="AA30" s="157">
        <f t="shared" si="5"/>
        <v>-19.396247632600609</v>
      </c>
      <c r="AB30" s="157">
        <f t="shared" si="6"/>
        <v>9.2004988497068858</v>
      </c>
      <c r="AC30" s="157">
        <f t="shared" si="7"/>
        <v>-2.5202017428004124</v>
      </c>
      <c r="AD30" s="157">
        <f t="shared" si="8"/>
        <v>-7.5202017428004124</v>
      </c>
      <c r="AE30" s="157">
        <f t="shared" si="9"/>
        <v>2.4797982571995876</v>
      </c>
      <c r="AF30" s="157">
        <f t="shared" si="10"/>
        <v>-22.625270752455833</v>
      </c>
      <c r="AG30" s="157">
        <f t="shared" si="11"/>
        <v>17.584867266855007</v>
      </c>
      <c r="AH30" s="157">
        <f t="shared" si="12"/>
        <v>-4.7013897063025825</v>
      </c>
      <c r="AI30" s="157">
        <f t="shared" si="13"/>
        <v>-9.7013897063025816</v>
      </c>
      <c r="AJ30" s="157">
        <f t="shared" si="14"/>
        <v>0.29861029369741754</v>
      </c>
      <c r="AK30" s="157">
        <f t="shared" si="15"/>
        <v>-19.094219337595366</v>
      </c>
      <c r="AL30" s="157">
        <f t="shared" si="16"/>
        <v>9.691439924990199</v>
      </c>
      <c r="AM30" s="157">
        <f t="shared" si="17"/>
        <v>-5.2377599837598465</v>
      </c>
      <c r="AN30" s="157">
        <f t="shared" si="18"/>
        <v>-10.237759983759847</v>
      </c>
      <c r="AO30" s="157">
        <f t="shared" si="19"/>
        <v>-0.23775998375984653</v>
      </c>
      <c r="AP30" s="157">
        <f t="shared" si="20"/>
        <v>-15.600877896744223</v>
      </c>
      <c r="AQ30" s="157">
        <f t="shared" si="21"/>
        <v>5.1253579292245304</v>
      </c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3"/>
      <c r="CA30" s="43"/>
      <c r="CB30" s="43"/>
      <c r="CC30" s="43"/>
      <c r="CD30" s="43"/>
      <c r="CE30" s="43"/>
      <c r="CF30" s="43"/>
      <c r="CG30" s="43"/>
      <c r="CH30" s="43"/>
      <c r="CI30" s="43"/>
      <c r="CJ30" s="43"/>
      <c r="CK30" s="43"/>
      <c r="CL30" s="43"/>
      <c r="CM30" s="43"/>
      <c r="CN30" s="43"/>
      <c r="CO30" s="43"/>
      <c r="CP30" s="43"/>
      <c r="CQ30" s="43"/>
      <c r="CR30" s="43"/>
      <c r="CS30" s="43"/>
      <c r="CT30" s="43"/>
      <c r="CU30" s="43"/>
      <c r="CV30" s="43"/>
      <c r="CW30" s="43"/>
      <c r="CX30" s="43"/>
      <c r="CY30" s="43"/>
      <c r="CZ30" s="43"/>
      <c r="DA30" s="43"/>
      <c r="DB30" s="43"/>
      <c r="DC30" s="43"/>
      <c r="DD30" s="43"/>
      <c r="DE30" s="43"/>
      <c r="DF30" s="43"/>
      <c r="DG30" s="43"/>
      <c r="DH30" s="43"/>
      <c r="DI30" s="43"/>
      <c r="DJ30" s="43"/>
      <c r="DK30" s="43"/>
      <c r="DL30" s="43"/>
      <c r="DM30" s="43"/>
      <c r="DN30" s="43"/>
      <c r="DO30" s="43"/>
      <c r="DP30" s="43"/>
      <c r="DQ30" s="43"/>
      <c r="DR30" s="43"/>
      <c r="DS30" s="43"/>
      <c r="DT30" s="43"/>
      <c r="DU30" s="43"/>
      <c r="DV30" s="43"/>
      <c r="DW30" s="43"/>
      <c r="DX30" s="43"/>
      <c r="DY30" s="43"/>
      <c r="DZ30" s="43"/>
    </row>
    <row r="31" spans="1:130" s="5" customFormat="1" x14ac:dyDescent="0.25">
      <c r="A31" s="36" t="s">
        <v>22</v>
      </c>
      <c r="B31" s="49" t="s">
        <v>102</v>
      </c>
      <c r="C31" s="198" t="s">
        <v>191</v>
      </c>
      <c r="D31" s="40" t="s">
        <v>68</v>
      </c>
      <c r="E31" s="133">
        <v>446.70189999999997</v>
      </c>
      <c r="F31" s="133">
        <f t="shared" si="22"/>
        <v>446.79999999999995</v>
      </c>
      <c r="G31" s="191">
        <v>7.5259999999999994E-2</v>
      </c>
      <c r="H31" s="191">
        <v>2.2839999999999999E-2</v>
      </c>
      <c r="I31" s="185">
        <f t="shared" si="23"/>
        <v>9.8099999999999993E-2</v>
      </c>
      <c r="J31" s="38">
        <f t="shared" si="24"/>
        <v>219.59134413363108</v>
      </c>
      <c r="K31" s="89"/>
      <c r="L31" s="88">
        <v>446.7</v>
      </c>
      <c r="M31" s="89">
        <v>7.0800000000000002E-2</v>
      </c>
      <c r="N31" s="93">
        <v>7.4999999999999997E-3</v>
      </c>
      <c r="O31" s="93">
        <v>7.8299999999999995E-2</v>
      </c>
      <c r="P31" s="89">
        <v>175</v>
      </c>
      <c r="Q31" s="38">
        <f t="shared" si="35"/>
        <v>90.421455938697321</v>
      </c>
      <c r="R31" s="38">
        <f t="shared" si="36"/>
        <v>-5.9261227743821321</v>
      </c>
      <c r="S31" s="38">
        <f t="shared" si="37"/>
        <v>9.5785440613026829</v>
      </c>
      <c r="T31" s="38">
        <f t="shared" si="38"/>
        <v>-67.162872154115576</v>
      </c>
      <c r="U31" s="38">
        <f t="shared" si="39"/>
        <v>-20.183486238532108</v>
      </c>
      <c r="V31" s="38">
        <f t="shared" si="40"/>
        <v>-20.306512676790788</v>
      </c>
      <c r="W31" s="174"/>
      <c r="X31" s="157">
        <f t="shared" si="2"/>
        <v>-5.0978743914468616</v>
      </c>
      <c r="Y31" s="157">
        <f t="shared" si="3"/>
        <v>-10.097874391446862</v>
      </c>
      <c r="Z31" s="157">
        <f t="shared" si="4"/>
        <v>-9.7874391446861608E-2</v>
      </c>
      <c r="AA31" s="157">
        <f t="shared" si="5"/>
        <v>-19.396247632600609</v>
      </c>
      <c r="AB31" s="157">
        <f t="shared" si="6"/>
        <v>9.2004988497068858</v>
      </c>
      <c r="AC31" s="157">
        <f t="shared" si="7"/>
        <v>-2.5202017428004124</v>
      </c>
      <c r="AD31" s="157">
        <f t="shared" si="8"/>
        <v>-7.5202017428004124</v>
      </c>
      <c r="AE31" s="157">
        <f t="shared" si="9"/>
        <v>2.4797982571995876</v>
      </c>
      <c r="AF31" s="157">
        <f t="shared" si="10"/>
        <v>-22.625270752455833</v>
      </c>
      <c r="AG31" s="157">
        <f t="shared" si="11"/>
        <v>17.584867266855007</v>
      </c>
      <c r="AH31" s="157">
        <f t="shared" si="12"/>
        <v>-4.7013897063025825</v>
      </c>
      <c r="AI31" s="157">
        <f t="shared" si="13"/>
        <v>-9.7013897063025816</v>
      </c>
      <c r="AJ31" s="157">
        <f t="shared" si="14"/>
        <v>0.29861029369741754</v>
      </c>
      <c r="AK31" s="157">
        <f t="shared" si="15"/>
        <v>-19.094219337595366</v>
      </c>
      <c r="AL31" s="157">
        <f t="shared" si="16"/>
        <v>9.691439924990199</v>
      </c>
      <c r="AM31" s="157">
        <f t="shared" si="17"/>
        <v>-5.2377599837598465</v>
      </c>
      <c r="AN31" s="157">
        <f t="shared" si="18"/>
        <v>-10.237759983759847</v>
      </c>
      <c r="AO31" s="157">
        <f t="shared" si="19"/>
        <v>-0.23775998375984653</v>
      </c>
      <c r="AP31" s="157">
        <f t="shared" si="20"/>
        <v>-15.600877896744223</v>
      </c>
      <c r="AQ31" s="157">
        <f t="shared" si="21"/>
        <v>5.1253579292245304</v>
      </c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3"/>
      <c r="CA31" s="43"/>
      <c r="CB31" s="43"/>
      <c r="CC31" s="43"/>
      <c r="CD31" s="43"/>
      <c r="CE31" s="43"/>
      <c r="CF31" s="43"/>
      <c r="CG31" s="43"/>
      <c r="CH31" s="43"/>
      <c r="CI31" s="43"/>
      <c r="CJ31" s="43"/>
      <c r="CK31" s="43"/>
      <c r="CL31" s="43"/>
      <c r="CM31" s="43"/>
      <c r="CN31" s="43"/>
      <c r="CO31" s="43"/>
      <c r="CP31" s="43"/>
      <c r="CQ31" s="43"/>
      <c r="CR31" s="43"/>
      <c r="CS31" s="43"/>
      <c r="CT31" s="43"/>
      <c r="CU31" s="43"/>
      <c r="CV31" s="43"/>
      <c r="CW31" s="43"/>
      <c r="CX31" s="43"/>
      <c r="CY31" s="43"/>
      <c r="CZ31" s="43"/>
      <c r="DA31" s="43"/>
      <c r="DB31" s="43"/>
      <c r="DC31" s="43"/>
      <c r="DD31" s="43"/>
      <c r="DE31" s="43"/>
      <c r="DF31" s="43"/>
      <c r="DG31" s="43"/>
      <c r="DH31" s="43"/>
      <c r="DI31" s="43"/>
      <c r="DJ31" s="43"/>
      <c r="DK31" s="43"/>
      <c r="DL31" s="43"/>
      <c r="DM31" s="43"/>
      <c r="DN31" s="43"/>
      <c r="DO31" s="43"/>
      <c r="DP31" s="43"/>
      <c r="DQ31" s="43"/>
      <c r="DR31" s="43"/>
      <c r="DS31" s="43"/>
      <c r="DT31" s="43"/>
      <c r="DU31" s="43"/>
      <c r="DV31" s="43"/>
      <c r="DW31" s="43"/>
      <c r="DX31" s="43"/>
      <c r="DY31" s="43"/>
      <c r="DZ31" s="43"/>
    </row>
    <row r="32" spans="1:130" s="5" customFormat="1" x14ac:dyDescent="0.25">
      <c r="A32" s="36" t="s">
        <v>22</v>
      </c>
      <c r="B32" s="49" t="s">
        <v>102</v>
      </c>
      <c r="C32" s="198" t="s">
        <v>205</v>
      </c>
      <c r="D32" s="40" t="s">
        <v>69</v>
      </c>
      <c r="E32" s="133">
        <v>448.00184000000002</v>
      </c>
      <c r="F32" s="133">
        <f t="shared" si="22"/>
        <v>448.1</v>
      </c>
      <c r="G32" s="191">
        <v>7.5569999999999998E-2</v>
      </c>
      <c r="H32" s="191">
        <v>2.2589999999999999E-2</v>
      </c>
      <c r="I32" s="185">
        <f t="shared" si="23"/>
        <v>9.8159999999999997E-2</v>
      </c>
      <c r="J32" s="38">
        <f t="shared" si="24"/>
        <v>219.08812766621233</v>
      </c>
      <c r="K32" s="89"/>
      <c r="L32" s="88">
        <v>448</v>
      </c>
      <c r="M32" s="93">
        <v>7.1499999999999994E-2</v>
      </c>
      <c r="N32" s="93">
        <v>2.1700000000000001E-2</v>
      </c>
      <c r="O32" s="93">
        <v>9.3200000000000005E-2</v>
      </c>
      <c r="P32" s="89">
        <v>208</v>
      </c>
      <c r="Q32" s="38">
        <f t="shared" si="35"/>
        <v>76.716738197424888</v>
      </c>
      <c r="R32" s="38">
        <f t="shared" si="36"/>
        <v>-5.3857350800582298</v>
      </c>
      <c r="S32" s="38">
        <f t="shared" si="37"/>
        <v>23.283261802575105</v>
      </c>
      <c r="T32" s="38">
        <f t="shared" si="38"/>
        <v>-3.9397963700752476</v>
      </c>
      <c r="U32" s="38">
        <f t="shared" si="39"/>
        <v>-5.0529747351263161</v>
      </c>
      <c r="V32" s="38">
        <f t="shared" si="40"/>
        <v>-5.0610353853155576</v>
      </c>
      <c r="W32" s="174"/>
      <c r="X32" s="157">
        <f t="shared" si="2"/>
        <v>-5.0978743914468616</v>
      </c>
      <c r="Y32" s="157">
        <f t="shared" si="3"/>
        <v>-10.097874391446862</v>
      </c>
      <c r="Z32" s="157">
        <f t="shared" si="4"/>
        <v>-9.7874391446861608E-2</v>
      </c>
      <c r="AA32" s="157">
        <f t="shared" si="5"/>
        <v>-19.396247632600609</v>
      </c>
      <c r="AB32" s="157">
        <f t="shared" si="6"/>
        <v>9.2004988497068858</v>
      </c>
      <c r="AC32" s="157">
        <f t="shared" si="7"/>
        <v>-2.5202017428004124</v>
      </c>
      <c r="AD32" s="157">
        <f t="shared" si="8"/>
        <v>-7.5202017428004124</v>
      </c>
      <c r="AE32" s="157">
        <f t="shared" si="9"/>
        <v>2.4797982571995876</v>
      </c>
      <c r="AF32" s="157">
        <f t="shared" si="10"/>
        <v>-22.625270752455833</v>
      </c>
      <c r="AG32" s="157">
        <f t="shared" si="11"/>
        <v>17.584867266855007</v>
      </c>
      <c r="AH32" s="157">
        <f t="shared" si="12"/>
        <v>-4.7013897063025825</v>
      </c>
      <c r="AI32" s="157">
        <f t="shared" si="13"/>
        <v>-9.7013897063025816</v>
      </c>
      <c r="AJ32" s="157">
        <f t="shared" si="14"/>
        <v>0.29861029369741754</v>
      </c>
      <c r="AK32" s="157">
        <f t="shared" si="15"/>
        <v>-19.094219337595366</v>
      </c>
      <c r="AL32" s="157">
        <f t="shared" si="16"/>
        <v>9.691439924990199</v>
      </c>
      <c r="AM32" s="157">
        <f t="shared" si="17"/>
        <v>-5.2377599837598465</v>
      </c>
      <c r="AN32" s="157">
        <f t="shared" si="18"/>
        <v>-10.237759983759847</v>
      </c>
      <c r="AO32" s="157">
        <f t="shared" si="19"/>
        <v>-0.23775998375984653</v>
      </c>
      <c r="AP32" s="157">
        <f t="shared" si="20"/>
        <v>-15.600877896744223</v>
      </c>
      <c r="AQ32" s="157">
        <f t="shared" si="21"/>
        <v>5.1253579292245304</v>
      </c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3"/>
      <c r="CA32" s="43"/>
      <c r="CB32" s="43"/>
      <c r="CC32" s="43"/>
      <c r="CD32" s="43"/>
      <c r="CE32" s="43"/>
      <c r="CF32" s="43"/>
      <c r="CG32" s="43"/>
      <c r="CH32" s="43"/>
      <c r="CI32" s="43"/>
      <c r="CJ32" s="43"/>
      <c r="CK32" s="43"/>
      <c r="CL32" s="43"/>
      <c r="CM32" s="43"/>
      <c r="CN32" s="43"/>
      <c r="CO32" s="43"/>
      <c r="CP32" s="43"/>
      <c r="CQ32" s="43"/>
      <c r="CR32" s="43"/>
      <c r="CS32" s="43"/>
      <c r="CT32" s="43"/>
      <c r="CU32" s="43"/>
      <c r="CV32" s="43"/>
      <c r="CW32" s="43"/>
      <c r="CX32" s="43"/>
      <c r="CY32" s="43"/>
      <c r="CZ32" s="43"/>
      <c r="DA32" s="43"/>
      <c r="DB32" s="43"/>
      <c r="DC32" s="43"/>
      <c r="DD32" s="43"/>
      <c r="DE32" s="43"/>
      <c r="DF32" s="43"/>
      <c r="DG32" s="43"/>
      <c r="DH32" s="43"/>
      <c r="DI32" s="43"/>
      <c r="DJ32" s="43"/>
      <c r="DK32" s="43"/>
      <c r="DL32" s="43"/>
      <c r="DM32" s="43"/>
      <c r="DN32" s="43"/>
      <c r="DO32" s="43"/>
      <c r="DP32" s="43"/>
      <c r="DQ32" s="43"/>
      <c r="DR32" s="43"/>
      <c r="DS32" s="43"/>
      <c r="DT32" s="43"/>
      <c r="DU32" s="43"/>
      <c r="DV32" s="43"/>
      <c r="DW32" s="43"/>
      <c r="DX32" s="43"/>
      <c r="DY32" s="43"/>
      <c r="DZ32" s="43"/>
    </row>
    <row r="33" spans="1:130" s="5" customFormat="1" x14ac:dyDescent="0.25">
      <c r="A33" s="36" t="s">
        <v>22</v>
      </c>
      <c r="B33" s="49" t="s">
        <v>102</v>
      </c>
      <c r="C33" s="198" t="s">
        <v>121</v>
      </c>
      <c r="D33" s="40" t="s">
        <v>70</v>
      </c>
      <c r="E33" s="133">
        <v>446.30239999999998</v>
      </c>
      <c r="F33" s="133">
        <f t="shared" si="22"/>
        <v>446.4</v>
      </c>
      <c r="G33" s="191">
        <v>7.5069999999999998E-2</v>
      </c>
      <c r="H33" s="191">
        <v>2.2530000000000001E-2</v>
      </c>
      <c r="I33" s="185">
        <f t="shared" si="23"/>
        <v>9.7599999999999992E-2</v>
      </c>
      <c r="J33" s="38">
        <f t="shared" si="24"/>
        <v>218.66776001923037</v>
      </c>
      <c r="K33" s="89"/>
      <c r="L33" s="88">
        <v>446.3</v>
      </c>
      <c r="M33" s="93">
        <v>7.0900000000000005E-2</v>
      </c>
      <c r="N33" s="93">
        <v>2.24E-2</v>
      </c>
      <c r="O33" s="93">
        <v>9.3299999999999994E-2</v>
      </c>
      <c r="P33" s="89">
        <v>209</v>
      </c>
      <c r="Q33" s="38">
        <f t="shared" si="35"/>
        <v>75.991425509110414</v>
      </c>
      <c r="R33" s="38">
        <f t="shared" si="36"/>
        <v>-5.5548155055281647</v>
      </c>
      <c r="S33" s="38">
        <f t="shared" si="37"/>
        <v>24.008574490889607</v>
      </c>
      <c r="T33" s="38">
        <f t="shared" si="38"/>
        <v>-0.5770084332001848</v>
      </c>
      <c r="U33" s="38">
        <f t="shared" si="39"/>
        <v>-4.4057377049180317</v>
      </c>
      <c r="V33" s="38">
        <f t="shared" si="40"/>
        <v>-4.4212096096745839</v>
      </c>
      <c r="W33" s="174"/>
      <c r="X33" s="157">
        <f t="shared" si="2"/>
        <v>-5.0978743914468616</v>
      </c>
      <c r="Y33" s="157">
        <f t="shared" si="3"/>
        <v>-10.097874391446862</v>
      </c>
      <c r="Z33" s="157">
        <f t="shared" si="4"/>
        <v>-9.7874391446861608E-2</v>
      </c>
      <c r="AA33" s="157">
        <f t="shared" si="5"/>
        <v>-19.396247632600609</v>
      </c>
      <c r="AB33" s="157">
        <f t="shared" si="6"/>
        <v>9.2004988497068858</v>
      </c>
      <c r="AC33" s="157">
        <f t="shared" si="7"/>
        <v>-2.5202017428004124</v>
      </c>
      <c r="AD33" s="157">
        <f t="shared" si="8"/>
        <v>-7.5202017428004124</v>
      </c>
      <c r="AE33" s="157">
        <f t="shared" si="9"/>
        <v>2.4797982571995876</v>
      </c>
      <c r="AF33" s="157">
        <f t="shared" si="10"/>
        <v>-22.625270752455833</v>
      </c>
      <c r="AG33" s="157">
        <f t="shared" si="11"/>
        <v>17.584867266855007</v>
      </c>
      <c r="AH33" s="157">
        <f t="shared" si="12"/>
        <v>-4.7013897063025825</v>
      </c>
      <c r="AI33" s="157">
        <f t="shared" si="13"/>
        <v>-9.7013897063025816</v>
      </c>
      <c r="AJ33" s="157">
        <f t="shared" si="14"/>
        <v>0.29861029369741754</v>
      </c>
      <c r="AK33" s="157">
        <f t="shared" si="15"/>
        <v>-19.094219337595366</v>
      </c>
      <c r="AL33" s="157">
        <f t="shared" si="16"/>
        <v>9.691439924990199</v>
      </c>
      <c r="AM33" s="157">
        <f t="shared" si="17"/>
        <v>-5.2377599837598465</v>
      </c>
      <c r="AN33" s="157">
        <f t="shared" si="18"/>
        <v>-10.237759983759847</v>
      </c>
      <c r="AO33" s="157">
        <f t="shared" si="19"/>
        <v>-0.23775998375984653</v>
      </c>
      <c r="AP33" s="157">
        <f t="shared" si="20"/>
        <v>-15.600877896744223</v>
      </c>
      <c r="AQ33" s="157">
        <f t="shared" si="21"/>
        <v>5.1253579292245304</v>
      </c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3"/>
      <c r="CA33" s="43"/>
      <c r="CB33" s="43"/>
      <c r="CC33" s="43"/>
      <c r="CD33" s="43"/>
      <c r="CE33" s="43"/>
      <c r="CF33" s="43"/>
      <c r="CG33" s="43"/>
      <c r="CH33" s="43"/>
      <c r="CI33" s="43"/>
      <c r="CJ33" s="43"/>
      <c r="CK33" s="43"/>
      <c r="CL33" s="43"/>
      <c r="CM33" s="43"/>
      <c r="CN33" s="43"/>
      <c r="CO33" s="43"/>
      <c r="CP33" s="43"/>
      <c r="CQ33" s="43"/>
      <c r="CR33" s="43"/>
      <c r="CS33" s="43"/>
      <c r="CT33" s="43"/>
      <c r="CU33" s="43"/>
      <c r="CV33" s="43"/>
      <c r="CW33" s="43"/>
      <c r="CX33" s="43"/>
      <c r="CY33" s="43"/>
      <c r="CZ33" s="43"/>
      <c r="DA33" s="43"/>
      <c r="DB33" s="43"/>
      <c r="DC33" s="43"/>
      <c r="DD33" s="43"/>
      <c r="DE33" s="43"/>
      <c r="DF33" s="43"/>
      <c r="DG33" s="43"/>
      <c r="DH33" s="43"/>
      <c r="DI33" s="43"/>
      <c r="DJ33" s="43"/>
      <c r="DK33" s="43"/>
      <c r="DL33" s="43"/>
      <c r="DM33" s="43"/>
      <c r="DN33" s="43"/>
      <c r="DO33" s="43"/>
      <c r="DP33" s="43"/>
      <c r="DQ33" s="43"/>
      <c r="DR33" s="43"/>
      <c r="DS33" s="43"/>
      <c r="DT33" s="43"/>
      <c r="DU33" s="43"/>
      <c r="DV33" s="43"/>
      <c r="DW33" s="43"/>
      <c r="DX33" s="43"/>
      <c r="DY33" s="43"/>
      <c r="DZ33" s="43"/>
    </row>
    <row r="34" spans="1:130" s="5" customFormat="1" x14ac:dyDescent="0.25">
      <c r="A34" s="36" t="s">
        <v>23</v>
      </c>
      <c r="B34" s="49" t="s">
        <v>103</v>
      </c>
      <c r="C34" s="36" t="s">
        <v>43</v>
      </c>
      <c r="D34" s="40" t="s">
        <v>68</v>
      </c>
      <c r="E34" s="133">
        <v>447.00173999999998</v>
      </c>
      <c r="F34" s="133">
        <f t="shared" si="22"/>
        <v>447.09999999999997</v>
      </c>
      <c r="G34" s="191">
        <v>7.5630000000000003E-2</v>
      </c>
      <c r="H34" s="191">
        <v>2.2630000000000001E-2</v>
      </c>
      <c r="I34" s="185">
        <f t="shared" si="23"/>
        <v>9.826E-2</v>
      </c>
      <c r="J34" s="38">
        <f t="shared" si="24"/>
        <v>219.80193987638114</v>
      </c>
      <c r="K34" s="89"/>
      <c r="L34" s="88">
        <v>447</v>
      </c>
      <c r="M34" s="89">
        <v>6.9900000000000004E-2</v>
      </c>
      <c r="N34" s="93">
        <v>2.2800000000000001E-2</v>
      </c>
      <c r="O34" s="93">
        <v>9.2700000000000005E-2</v>
      </c>
      <c r="P34" s="89">
        <v>207</v>
      </c>
      <c r="Q34" s="38">
        <f t="shared" si="35"/>
        <v>75.404530744336569</v>
      </c>
      <c r="R34" s="38">
        <f t="shared" si="36"/>
        <v>-7.5763585878619573</v>
      </c>
      <c r="S34" s="38">
        <f t="shared" si="37"/>
        <v>24.595469255663431</v>
      </c>
      <c r="T34" s="38">
        <f t="shared" si="38"/>
        <v>0.75121520106053907</v>
      </c>
      <c r="U34" s="38">
        <f t="shared" si="39"/>
        <v>-5.6584571544880884</v>
      </c>
      <c r="V34" s="38">
        <f t="shared" si="40"/>
        <v>-5.8243070482367365</v>
      </c>
      <c r="W34" s="174"/>
      <c r="X34" s="157">
        <f t="shared" si="2"/>
        <v>-5.0978743914468616</v>
      </c>
      <c r="Y34" s="157">
        <f t="shared" si="3"/>
        <v>-10.097874391446862</v>
      </c>
      <c r="Z34" s="157">
        <f t="shared" si="4"/>
        <v>-9.7874391446861608E-2</v>
      </c>
      <c r="AA34" s="157">
        <f t="shared" si="5"/>
        <v>-19.396247632600609</v>
      </c>
      <c r="AB34" s="157">
        <f t="shared" si="6"/>
        <v>9.2004988497068858</v>
      </c>
      <c r="AC34" s="157">
        <f t="shared" si="7"/>
        <v>-2.5202017428004124</v>
      </c>
      <c r="AD34" s="157">
        <f t="shared" si="8"/>
        <v>-7.5202017428004124</v>
      </c>
      <c r="AE34" s="157">
        <f t="shared" si="9"/>
        <v>2.4797982571995876</v>
      </c>
      <c r="AF34" s="157">
        <f t="shared" si="10"/>
        <v>-22.625270752455833</v>
      </c>
      <c r="AG34" s="157">
        <f t="shared" si="11"/>
        <v>17.584867266855007</v>
      </c>
      <c r="AH34" s="157">
        <f t="shared" si="12"/>
        <v>-4.7013897063025825</v>
      </c>
      <c r="AI34" s="157">
        <f t="shared" si="13"/>
        <v>-9.7013897063025816</v>
      </c>
      <c r="AJ34" s="157">
        <f t="shared" si="14"/>
        <v>0.29861029369741754</v>
      </c>
      <c r="AK34" s="157">
        <f t="shared" si="15"/>
        <v>-19.094219337595366</v>
      </c>
      <c r="AL34" s="157">
        <f t="shared" si="16"/>
        <v>9.691439924990199</v>
      </c>
      <c r="AM34" s="157">
        <f t="shared" si="17"/>
        <v>-5.2377599837598465</v>
      </c>
      <c r="AN34" s="157">
        <f t="shared" si="18"/>
        <v>-10.237759983759847</v>
      </c>
      <c r="AO34" s="157">
        <f t="shared" si="19"/>
        <v>-0.23775998375984653</v>
      </c>
      <c r="AP34" s="157">
        <f t="shared" si="20"/>
        <v>-15.600877896744223</v>
      </c>
      <c r="AQ34" s="157">
        <f t="shared" si="21"/>
        <v>5.1253579292245304</v>
      </c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3"/>
      <c r="CA34" s="43"/>
      <c r="CB34" s="43"/>
      <c r="CC34" s="43"/>
      <c r="CD34" s="43"/>
      <c r="CE34" s="43"/>
      <c r="CF34" s="43"/>
      <c r="CG34" s="43"/>
      <c r="CH34" s="43"/>
      <c r="CI34" s="43"/>
      <c r="CJ34" s="43"/>
      <c r="CK34" s="43"/>
      <c r="CL34" s="43"/>
      <c r="CM34" s="43"/>
      <c r="CN34" s="43"/>
      <c r="CO34" s="43"/>
      <c r="CP34" s="43"/>
      <c r="CQ34" s="43"/>
      <c r="CR34" s="43"/>
      <c r="CS34" s="43"/>
      <c r="CT34" s="43"/>
      <c r="CU34" s="43"/>
      <c r="CV34" s="43"/>
      <c r="CW34" s="43"/>
      <c r="CX34" s="43"/>
      <c r="CY34" s="43"/>
      <c r="CZ34" s="43"/>
      <c r="DA34" s="43"/>
      <c r="DB34" s="43"/>
      <c r="DC34" s="43"/>
      <c r="DD34" s="43"/>
      <c r="DE34" s="43"/>
      <c r="DF34" s="43"/>
      <c r="DG34" s="43"/>
      <c r="DH34" s="43"/>
      <c r="DI34" s="43"/>
      <c r="DJ34" s="43"/>
      <c r="DK34" s="43"/>
      <c r="DL34" s="43"/>
      <c r="DM34" s="43"/>
      <c r="DN34" s="43"/>
      <c r="DO34" s="43"/>
      <c r="DP34" s="43"/>
      <c r="DQ34" s="43"/>
      <c r="DR34" s="43"/>
      <c r="DS34" s="43"/>
      <c r="DT34" s="43"/>
      <c r="DU34" s="43"/>
      <c r="DV34" s="43"/>
      <c r="DW34" s="43"/>
      <c r="DX34" s="43"/>
      <c r="DY34" s="43"/>
      <c r="DZ34" s="43"/>
    </row>
    <row r="35" spans="1:130" s="5" customFormat="1" x14ac:dyDescent="0.25">
      <c r="A35" s="36" t="s">
        <v>23</v>
      </c>
      <c r="B35" s="49" t="s">
        <v>103</v>
      </c>
      <c r="C35" s="36" t="s">
        <v>43</v>
      </c>
      <c r="D35" s="40" t="s">
        <v>69</v>
      </c>
      <c r="E35" s="133">
        <v>445.60222999999996</v>
      </c>
      <c r="F35" s="133">
        <f t="shared" si="22"/>
        <v>445.69999999999993</v>
      </c>
      <c r="G35" s="191">
        <v>7.5109999999999996E-2</v>
      </c>
      <c r="H35" s="191">
        <v>2.266E-2</v>
      </c>
      <c r="I35" s="185">
        <f t="shared" si="23"/>
        <v>9.7769999999999996E-2</v>
      </c>
      <c r="J35" s="38">
        <f t="shared" si="24"/>
        <v>219.3927649806285</v>
      </c>
      <c r="K35" s="89"/>
      <c r="L35" s="88">
        <v>445.7</v>
      </c>
      <c r="M35" s="93">
        <v>6.8699999999999997E-2</v>
      </c>
      <c r="N35" s="93">
        <v>2.23E-2</v>
      </c>
      <c r="O35" s="93">
        <v>9.0999999999999998E-2</v>
      </c>
      <c r="P35" s="89">
        <v>204</v>
      </c>
      <c r="Q35" s="38">
        <f t="shared" si="35"/>
        <v>75.494505494505489</v>
      </c>
      <c r="R35" s="38">
        <f t="shared" si="36"/>
        <v>-8.5341499134602579</v>
      </c>
      <c r="S35" s="38">
        <f t="shared" si="37"/>
        <v>24.505494505494507</v>
      </c>
      <c r="T35" s="38">
        <f t="shared" si="38"/>
        <v>-1.5887025595763424</v>
      </c>
      <c r="U35" s="38">
        <f t="shared" si="39"/>
        <v>-6.9244144420578895</v>
      </c>
      <c r="V35" s="38">
        <f t="shared" si="40"/>
        <v>-7.0160768437316596</v>
      </c>
      <c r="W35" s="174"/>
      <c r="X35" s="157">
        <f t="shared" si="2"/>
        <v>-5.0978743914468616</v>
      </c>
      <c r="Y35" s="157">
        <f t="shared" si="3"/>
        <v>-10.097874391446862</v>
      </c>
      <c r="Z35" s="157">
        <f t="shared" si="4"/>
        <v>-9.7874391446861608E-2</v>
      </c>
      <c r="AA35" s="157">
        <f t="shared" si="5"/>
        <v>-19.396247632600609</v>
      </c>
      <c r="AB35" s="157">
        <f t="shared" si="6"/>
        <v>9.2004988497068858</v>
      </c>
      <c r="AC35" s="157">
        <f t="shared" si="7"/>
        <v>-2.5202017428004124</v>
      </c>
      <c r="AD35" s="157">
        <f t="shared" si="8"/>
        <v>-7.5202017428004124</v>
      </c>
      <c r="AE35" s="157">
        <f t="shared" si="9"/>
        <v>2.4797982571995876</v>
      </c>
      <c r="AF35" s="157">
        <f t="shared" si="10"/>
        <v>-22.625270752455833</v>
      </c>
      <c r="AG35" s="157">
        <f t="shared" si="11"/>
        <v>17.584867266855007</v>
      </c>
      <c r="AH35" s="157">
        <f t="shared" si="12"/>
        <v>-4.7013897063025825</v>
      </c>
      <c r="AI35" s="157">
        <f t="shared" si="13"/>
        <v>-9.7013897063025816</v>
      </c>
      <c r="AJ35" s="157">
        <f t="shared" si="14"/>
        <v>0.29861029369741754</v>
      </c>
      <c r="AK35" s="157">
        <f t="shared" si="15"/>
        <v>-19.094219337595366</v>
      </c>
      <c r="AL35" s="157">
        <f t="shared" si="16"/>
        <v>9.691439924990199</v>
      </c>
      <c r="AM35" s="157">
        <f t="shared" si="17"/>
        <v>-5.2377599837598465</v>
      </c>
      <c r="AN35" s="157">
        <f t="shared" si="18"/>
        <v>-10.237759983759847</v>
      </c>
      <c r="AO35" s="157">
        <f t="shared" si="19"/>
        <v>-0.23775998375984653</v>
      </c>
      <c r="AP35" s="157">
        <f t="shared" si="20"/>
        <v>-15.600877896744223</v>
      </c>
      <c r="AQ35" s="157">
        <f t="shared" si="21"/>
        <v>5.1253579292245304</v>
      </c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3"/>
      <c r="CA35" s="43"/>
      <c r="CB35" s="43"/>
      <c r="CC35" s="43"/>
      <c r="CD35" s="43"/>
      <c r="CE35" s="43"/>
      <c r="CF35" s="43"/>
      <c r="CG35" s="43"/>
      <c r="CH35" s="43"/>
      <c r="CI35" s="43"/>
      <c r="CJ35" s="43"/>
      <c r="CK35" s="43"/>
      <c r="CL35" s="43"/>
      <c r="CM35" s="43"/>
      <c r="CN35" s="43"/>
      <c r="CO35" s="43"/>
      <c r="CP35" s="43"/>
      <c r="CQ35" s="43"/>
      <c r="CR35" s="43"/>
      <c r="CS35" s="43"/>
      <c r="CT35" s="43"/>
      <c r="CU35" s="43"/>
      <c r="CV35" s="43"/>
      <c r="CW35" s="43"/>
      <c r="CX35" s="43"/>
      <c r="CY35" s="43"/>
      <c r="CZ35" s="43"/>
      <c r="DA35" s="43"/>
      <c r="DB35" s="43"/>
      <c r="DC35" s="43"/>
      <c r="DD35" s="43"/>
      <c r="DE35" s="43"/>
      <c r="DF35" s="43"/>
      <c r="DG35" s="43"/>
      <c r="DH35" s="43"/>
      <c r="DI35" s="43"/>
      <c r="DJ35" s="43"/>
      <c r="DK35" s="43"/>
      <c r="DL35" s="43"/>
      <c r="DM35" s="43"/>
      <c r="DN35" s="43"/>
      <c r="DO35" s="43"/>
      <c r="DP35" s="43"/>
      <c r="DQ35" s="43"/>
      <c r="DR35" s="43"/>
      <c r="DS35" s="43"/>
      <c r="DT35" s="43"/>
      <c r="DU35" s="43"/>
      <c r="DV35" s="43"/>
      <c r="DW35" s="43"/>
      <c r="DX35" s="43"/>
      <c r="DY35" s="43"/>
      <c r="DZ35" s="43"/>
    </row>
    <row r="36" spans="1:130" s="5" customFormat="1" x14ac:dyDescent="0.25">
      <c r="A36" s="184" t="s">
        <v>23</v>
      </c>
      <c r="B36" s="131" t="s">
        <v>103</v>
      </c>
      <c r="C36" s="36" t="s">
        <v>43</v>
      </c>
      <c r="D36" s="40" t="s">
        <v>70</v>
      </c>
      <c r="E36" s="133">
        <v>446.10149999999993</v>
      </c>
      <c r="F36" s="133">
        <f t="shared" si="22"/>
        <v>446.19999999999993</v>
      </c>
      <c r="G36" s="191">
        <v>7.5670000000000001E-2</v>
      </c>
      <c r="H36" s="191">
        <v>2.283E-2</v>
      </c>
      <c r="I36" s="185">
        <f t="shared" si="23"/>
        <v>9.8500000000000004E-2</v>
      </c>
      <c r="J36" s="38">
        <f t="shared" si="24"/>
        <v>220.78337147850328</v>
      </c>
      <c r="K36" s="89"/>
      <c r="L36" s="88">
        <v>446.1</v>
      </c>
      <c r="M36" s="93">
        <v>6.9599999999999995E-2</v>
      </c>
      <c r="N36" s="93">
        <v>2.24E-2</v>
      </c>
      <c r="O36" s="93">
        <v>9.1999999999999998E-2</v>
      </c>
      <c r="P36" s="89">
        <v>206</v>
      </c>
      <c r="Q36" s="38">
        <f t="shared" si="35"/>
        <v>75.65217391304347</v>
      </c>
      <c r="R36" s="38">
        <f t="shared" si="36"/>
        <v>-8.0216730540504901</v>
      </c>
      <c r="S36" s="38">
        <f t="shared" si="37"/>
        <v>24.347826086956523</v>
      </c>
      <c r="T36" s="38">
        <f t="shared" si="38"/>
        <v>-1.8834866403854571</v>
      </c>
      <c r="U36" s="38">
        <f t="shared" si="39"/>
        <v>-6.5989847715736101</v>
      </c>
      <c r="V36" s="38">
        <f t="shared" si="40"/>
        <v>-6.695871785771093</v>
      </c>
      <c r="W36" s="174"/>
      <c r="X36" s="157">
        <f t="shared" ref="X36:X72" si="41">$R$77</f>
        <v>-5.0978743914468616</v>
      </c>
      <c r="Y36" s="157">
        <f t="shared" ref="Y36:Y72" si="42">$R$77-5</f>
        <v>-10.097874391446862</v>
      </c>
      <c r="Z36" s="157">
        <f t="shared" ref="Z36:Z72" si="43">$R$77+5</f>
        <v>-9.7874391446861608E-2</v>
      </c>
      <c r="AA36" s="157">
        <f t="shared" ref="AA36:AA72" si="44">($R$77-(3*$R$80))</f>
        <v>-19.396247632600609</v>
      </c>
      <c r="AB36" s="157">
        <f t="shared" ref="AB36:AB72" si="45">($R$77+(3*$R$80))</f>
        <v>9.2004988497068858</v>
      </c>
      <c r="AC36" s="157">
        <f t="shared" ref="AC36:AC72" si="46">$T$77</f>
        <v>-2.5202017428004124</v>
      </c>
      <c r="AD36" s="157">
        <f t="shared" ref="AD36:AD72" si="47">$T$77-5</f>
        <v>-7.5202017428004124</v>
      </c>
      <c r="AE36" s="157">
        <f t="shared" ref="AE36:AE72" si="48">$T$77+5</f>
        <v>2.4797982571995876</v>
      </c>
      <c r="AF36" s="157">
        <f t="shared" ref="AF36:AF72" si="49">($T$77-(3*$T$80))</f>
        <v>-22.625270752455833</v>
      </c>
      <c r="AG36" s="157">
        <f t="shared" ref="AG36:AG72" si="50">($T$77+(3*$T$80))</f>
        <v>17.584867266855007</v>
      </c>
      <c r="AH36" s="157">
        <f t="shared" ref="AH36:AH72" si="51">$U$77</f>
        <v>-4.7013897063025825</v>
      </c>
      <c r="AI36" s="157">
        <f t="shared" ref="AI36:AI72" si="52">$U$77-5</f>
        <v>-9.7013897063025816</v>
      </c>
      <c r="AJ36" s="157">
        <f t="shared" ref="AJ36:AJ72" si="53">$U$77+5</f>
        <v>0.29861029369741754</v>
      </c>
      <c r="AK36" s="157">
        <f t="shared" ref="AK36:AK72" si="54">($U$77-(3*$U$80))</f>
        <v>-19.094219337595366</v>
      </c>
      <c r="AL36" s="157">
        <f t="shared" ref="AL36:AL72" si="55">($U$77+(3*$U$80))</f>
        <v>9.691439924990199</v>
      </c>
      <c r="AM36" s="157">
        <f t="shared" ref="AM36:AM72" si="56">$V$77</f>
        <v>-5.2377599837598465</v>
      </c>
      <c r="AN36" s="157">
        <f t="shared" ref="AN36:AN72" si="57">$V$77-5</f>
        <v>-10.237759983759847</v>
      </c>
      <c r="AO36" s="157">
        <f t="shared" ref="AO36:AO72" si="58">$V$77+5</f>
        <v>-0.23775998375984653</v>
      </c>
      <c r="AP36" s="157">
        <f t="shared" ref="AP36:AP72" si="59">($V$77-(3*$V$80))</f>
        <v>-15.600877896744223</v>
      </c>
      <c r="AQ36" s="157">
        <f t="shared" ref="AQ36:AQ72" si="60">($V$77+(3*$V$80))</f>
        <v>5.1253579292245304</v>
      </c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3"/>
      <c r="CA36" s="43"/>
      <c r="CB36" s="43"/>
      <c r="CC36" s="43"/>
      <c r="CD36" s="43"/>
      <c r="CE36" s="43"/>
      <c r="CF36" s="43"/>
      <c r="CG36" s="43"/>
      <c r="CH36" s="43"/>
      <c r="CI36" s="43"/>
      <c r="CJ36" s="43"/>
      <c r="CK36" s="43"/>
      <c r="CL36" s="43"/>
      <c r="CM36" s="43"/>
      <c r="CN36" s="43"/>
      <c r="CO36" s="43"/>
      <c r="CP36" s="43"/>
      <c r="CQ36" s="43"/>
      <c r="CR36" s="43"/>
      <c r="CS36" s="43"/>
      <c r="CT36" s="43"/>
      <c r="CU36" s="43"/>
      <c r="CV36" s="43"/>
      <c r="CW36" s="43"/>
      <c r="CX36" s="43"/>
      <c r="CY36" s="43"/>
      <c r="CZ36" s="43"/>
      <c r="DA36" s="43"/>
      <c r="DB36" s="43"/>
      <c r="DC36" s="43"/>
      <c r="DD36" s="43"/>
      <c r="DE36" s="43"/>
      <c r="DF36" s="43"/>
      <c r="DG36" s="43"/>
      <c r="DH36" s="43"/>
      <c r="DI36" s="43"/>
      <c r="DJ36" s="43"/>
      <c r="DK36" s="43"/>
      <c r="DL36" s="43"/>
      <c r="DM36" s="43"/>
      <c r="DN36" s="43"/>
      <c r="DO36" s="43"/>
      <c r="DP36" s="43"/>
      <c r="DQ36" s="43"/>
      <c r="DR36" s="43"/>
      <c r="DS36" s="43"/>
      <c r="DT36" s="43"/>
      <c r="DU36" s="43"/>
      <c r="DV36" s="43"/>
      <c r="DW36" s="43"/>
      <c r="DX36" s="43"/>
      <c r="DY36" s="43"/>
      <c r="DZ36" s="43"/>
    </row>
    <row r="37" spans="1:130" s="5" customFormat="1" x14ac:dyDescent="0.25">
      <c r="A37" s="36" t="s">
        <v>42</v>
      </c>
      <c r="B37" s="49" t="s">
        <v>175</v>
      </c>
      <c r="C37" s="36" t="s">
        <v>186</v>
      </c>
      <c r="D37" s="40" t="s">
        <v>68</v>
      </c>
      <c r="E37" s="133">
        <v>445.70207999999997</v>
      </c>
      <c r="F37" s="133">
        <f t="shared" si="22"/>
        <v>445.79999999999995</v>
      </c>
      <c r="G37" s="191">
        <v>7.5020000000000003E-2</v>
      </c>
      <c r="H37" s="191">
        <v>2.29E-2</v>
      </c>
      <c r="I37" s="185">
        <f t="shared" si="23"/>
        <v>9.7920000000000007E-2</v>
      </c>
      <c r="J37" s="38">
        <f t="shared" si="24"/>
        <v>219.68011072361836</v>
      </c>
      <c r="K37" s="117">
        <v>445.51100000000002</v>
      </c>
      <c r="L37" s="89">
        <v>445.6</v>
      </c>
      <c r="M37" s="89">
        <v>6.9400000000000003E-2</v>
      </c>
      <c r="N37" s="93">
        <v>1.9599999999999999E-2</v>
      </c>
      <c r="O37" s="93">
        <v>8.8999999999999996E-2</v>
      </c>
      <c r="P37" s="93">
        <v>199.7706</v>
      </c>
      <c r="Q37" s="38">
        <f t="shared" si="35"/>
        <v>77.977528089887642</v>
      </c>
      <c r="R37" s="38">
        <f t="shared" si="36"/>
        <v>-7.4913356438283119</v>
      </c>
      <c r="S37" s="38">
        <f t="shared" si="37"/>
        <v>22.022471910112358</v>
      </c>
      <c r="T37" s="38">
        <f t="shared" si="38"/>
        <v>-14.410480349344981</v>
      </c>
      <c r="U37" s="38">
        <f t="shared" si="39"/>
        <v>-9.1094771241830177</v>
      </c>
      <c r="V37" s="38">
        <f t="shared" si="40"/>
        <v>-9.0629555211152901</v>
      </c>
      <c r="W37" s="174"/>
      <c r="X37" s="157">
        <f t="shared" si="41"/>
        <v>-5.0978743914468616</v>
      </c>
      <c r="Y37" s="157">
        <f t="shared" si="42"/>
        <v>-10.097874391446862</v>
      </c>
      <c r="Z37" s="157">
        <f t="shared" si="43"/>
        <v>-9.7874391446861608E-2</v>
      </c>
      <c r="AA37" s="157">
        <f t="shared" si="44"/>
        <v>-19.396247632600609</v>
      </c>
      <c r="AB37" s="157">
        <f t="shared" si="45"/>
        <v>9.2004988497068858</v>
      </c>
      <c r="AC37" s="157">
        <f t="shared" si="46"/>
        <v>-2.5202017428004124</v>
      </c>
      <c r="AD37" s="157">
        <f t="shared" si="47"/>
        <v>-7.5202017428004124</v>
      </c>
      <c r="AE37" s="157">
        <f t="shared" si="48"/>
        <v>2.4797982571995876</v>
      </c>
      <c r="AF37" s="157">
        <f t="shared" si="49"/>
        <v>-22.625270752455833</v>
      </c>
      <c r="AG37" s="157">
        <f t="shared" si="50"/>
        <v>17.584867266855007</v>
      </c>
      <c r="AH37" s="157">
        <f t="shared" si="51"/>
        <v>-4.7013897063025825</v>
      </c>
      <c r="AI37" s="157">
        <f t="shared" si="52"/>
        <v>-9.7013897063025816</v>
      </c>
      <c r="AJ37" s="157">
        <f t="shared" si="53"/>
        <v>0.29861029369741754</v>
      </c>
      <c r="AK37" s="157">
        <f t="shared" si="54"/>
        <v>-19.094219337595366</v>
      </c>
      <c r="AL37" s="157">
        <f t="shared" si="55"/>
        <v>9.691439924990199</v>
      </c>
      <c r="AM37" s="157">
        <f t="shared" si="56"/>
        <v>-5.2377599837598465</v>
      </c>
      <c r="AN37" s="157">
        <f t="shared" si="57"/>
        <v>-10.237759983759847</v>
      </c>
      <c r="AO37" s="157">
        <f t="shared" si="58"/>
        <v>-0.23775998375984653</v>
      </c>
      <c r="AP37" s="157">
        <f t="shared" si="59"/>
        <v>-15.600877896744223</v>
      </c>
      <c r="AQ37" s="157">
        <f t="shared" si="60"/>
        <v>5.1253579292245304</v>
      </c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3"/>
      <c r="CA37" s="43"/>
      <c r="CB37" s="43"/>
      <c r="CC37" s="43"/>
      <c r="CD37" s="43"/>
      <c r="CE37" s="43"/>
      <c r="CF37" s="43"/>
      <c r="CG37" s="43"/>
      <c r="CH37" s="43"/>
      <c r="CI37" s="43"/>
      <c r="CJ37" s="43"/>
      <c r="CK37" s="43"/>
      <c r="CL37" s="43"/>
      <c r="CM37" s="43"/>
      <c r="CN37" s="43"/>
      <c r="CO37" s="43"/>
      <c r="CP37" s="43"/>
      <c r="CQ37" s="43"/>
      <c r="CR37" s="43"/>
      <c r="CS37" s="43"/>
      <c r="CT37" s="43"/>
      <c r="CU37" s="43"/>
      <c r="CV37" s="43"/>
      <c r="CW37" s="43"/>
      <c r="CX37" s="43"/>
      <c r="CY37" s="43"/>
      <c r="CZ37" s="43"/>
      <c r="DA37" s="43"/>
      <c r="DB37" s="43"/>
      <c r="DC37" s="43"/>
      <c r="DD37" s="43"/>
      <c r="DE37" s="43"/>
      <c r="DF37" s="43"/>
      <c r="DG37" s="43"/>
      <c r="DH37" s="43"/>
      <c r="DI37" s="43"/>
      <c r="DJ37" s="43"/>
      <c r="DK37" s="43"/>
      <c r="DL37" s="43"/>
      <c r="DM37" s="43"/>
      <c r="DN37" s="43"/>
      <c r="DO37" s="43"/>
      <c r="DP37" s="43"/>
      <c r="DQ37" s="43"/>
      <c r="DR37" s="43"/>
      <c r="DS37" s="43"/>
      <c r="DT37" s="43"/>
      <c r="DU37" s="43"/>
      <c r="DV37" s="43"/>
      <c r="DW37" s="43"/>
      <c r="DX37" s="43"/>
      <c r="DY37" s="43"/>
      <c r="DZ37" s="43"/>
    </row>
    <row r="38" spans="1:130" s="5" customFormat="1" x14ac:dyDescent="0.25">
      <c r="A38" s="36" t="s">
        <v>42</v>
      </c>
      <c r="B38" s="49" t="s">
        <v>175</v>
      </c>
      <c r="C38" s="36" t="s">
        <v>186</v>
      </c>
      <c r="D38" s="40" t="s">
        <v>69</v>
      </c>
      <c r="E38" s="133">
        <v>447.50179000000003</v>
      </c>
      <c r="F38" s="133">
        <f t="shared" si="22"/>
        <v>447.6</v>
      </c>
      <c r="G38" s="191">
        <v>7.5639999999999999E-2</v>
      </c>
      <c r="H38" s="191">
        <v>2.257E-2</v>
      </c>
      <c r="I38" s="185">
        <f t="shared" si="23"/>
        <v>9.8209999999999992E-2</v>
      </c>
      <c r="J38" s="38">
        <f t="shared" si="24"/>
        <v>219.44463500331767</v>
      </c>
      <c r="K38" s="117">
        <v>447.30849999999998</v>
      </c>
      <c r="L38" s="89">
        <v>447.4</v>
      </c>
      <c r="M38" s="93">
        <v>6.7400000000000002E-2</v>
      </c>
      <c r="N38" s="93">
        <v>2.41E-2</v>
      </c>
      <c r="O38" s="93">
        <v>9.1499999999999998E-2</v>
      </c>
      <c r="P38" s="93">
        <v>204.55680000000001</v>
      </c>
      <c r="Q38" s="38">
        <f t="shared" si="35"/>
        <v>73.661202185792348</v>
      </c>
      <c r="R38" s="38">
        <f t="shared" si="36"/>
        <v>-10.893707033315703</v>
      </c>
      <c r="S38" s="38">
        <f t="shared" si="37"/>
        <v>26.338797814207648</v>
      </c>
      <c r="T38" s="38">
        <f t="shared" si="38"/>
        <v>6.7789100575985834</v>
      </c>
      <c r="U38" s="38">
        <f t="shared" si="39"/>
        <v>-6.8322981366459574</v>
      </c>
      <c r="V38" s="38">
        <f t="shared" si="40"/>
        <v>-6.7843239836292106</v>
      </c>
      <c r="W38" s="174"/>
      <c r="X38" s="157">
        <f t="shared" si="41"/>
        <v>-5.0978743914468616</v>
      </c>
      <c r="Y38" s="157">
        <f t="shared" si="42"/>
        <v>-10.097874391446862</v>
      </c>
      <c r="Z38" s="157">
        <f t="shared" si="43"/>
        <v>-9.7874391446861608E-2</v>
      </c>
      <c r="AA38" s="157">
        <f t="shared" si="44"/>
        <v>-19.396247632600609</v>
      </c>
      <c r="AB38" s="157">
        <f t="shared" si="45"/>
        <v>9.2004988497068858</v>
      </c>
      <c r="AC38" s="157">
        <f t="shared" si="46"/>
        <v>-2.5202017428004124</v>
      </c>
      <c r="AD38" s="157">
        <f t="shared" si="47"/>
        <v>-7.5202017428004124</v>
      </c>
      <c r="AE38" s="157">
        <f t="shared" si="48"/>
        <v>2.4797982571995876</v>
      </c>
      <c r="AF38" s="157">
        <f t="shared" si="49"/>
        <v>-22.625270752455833</v>
      </c>
      <c r="AG38" s="157">
        <f t="shared" si="50"/>
        <v>17.584867266855007</v>
      </c>
      <c r="AH38" s="157">
        <f t="shared" si="51"/>
        <v>-4.7013897063025825</v>
      </c>
      <c r="AI38" s="157">
        <f t="shared" si="52"/>
        <v>-9.7013897063025816</v>
      </c>
      <c r="AJ38" s="157">
        <f t="shared" si="53"/>
        <v>0.29861029369741754</v>
      </c>
      <c r="AK38" s="157">
        <f t="shared" si="54"/>
        <v>-19.094219337595366</v>
      </c>
      <c r="AL38" s="157">
        <f t="shared" si="55"/>
        <v>9.691439924990199</v>
      </c>
      <c r="AM38" s="157">
        <f t="shared" si="56"/>
        <v>-5.2377599837598465</v>
      </c>
      <c r="AN38" s="157">
        <f t="shared" si="57"/>
        <v>-10.237759983759847</v>
      </c>
      <c r="AO38" s="157">
        <f t="shared" si="58"/>
        <v>-0.23775998375984653</v>
      </c>
      <c r="AP38" s="157">
        <f t="shared" si="59"/>
        <v>-15.600877896744223</v>
      </c>
      <c r="AQ38" s="157">
        <f t="shared" si="60"/>
        <v>5.1253579292245304</v>
      </c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3"/>
      <c r="CA38" s="43"/>
      <c r="CB38" s="43"/>
      <c r="CC38" s="43"/>
      <c r="CD38" s="43"/>
      <c r="CE38" s="43"/>
      <c r="CF38" s="43"/>
      <c r="CG38" s="43"/>
      <c r="CH38" s="43"/>
      <c r="CI38" s="43"/>
      <c r="CJ38" s="43"/>
      <c r="CK38" s="43"/>
      <c r="CL38" s="43"/>
      <c r="CM38" s="43"/>
      <c r="CN38" s="43"/>
      <c r="CO38" s="43"/>
      <c r="CP38" s="43"/>
      <c r="CQ38" s="43"/>
      <c r="CR38" s="43"/>
      <c r="CS38" s="43"/>
      <c r="CT38" s="43"/>
      <c r="CU38" s="43"/>
      <c r="CV38" s="43"/>
      <c r="CW38" s="43"/>
      <c r="CX38" s="43"/>
      <c r="CY38" s="43"/>
      <c r="CZ38" s="43"/>
      <c r="DA38" s="43"/>
      <c r="DB38" s="43"/>
      <c r="DC38" s="43"/>
      <c r="DD38" s="43"/>
      <c r="DE38" s="43"/>
      <c r="DF38" s="43"/>
      <c r="DG38" s="43"/>
      <c r="DH38" s="43"/>
      <c r="DI38" s="43"/>
      <c r="DJ38" s="43"/>
      <c r="DK38" s="43"/>
      <c r="DL38" s="43"/>
      <c r="DM38" s="43"/>
      <c r="DN38" s="43"/>
      <c r="DO38" s="43"/>
      <c r="DP38" s="43"/>
      <c r="DQ38" s="43"/>
      <c r="DR38" s="43"/>
      <c r="DS38" s="43"/>
      <c r="DT38" s="43"/>
      <c r="DU38" s="43"/>
      <c r="DV38" s="43"/>
      <c r="DW38" s="43"/>
      <c r="DX38" s="43"/>
      <c r="DY38" s="43"/>
      <c r="DZ38" s="43"/>
    </row>
    <row r="39" spans="1:130" s="5" customFormat="1" x14ac:dyDescent="0.25">
      <c r="A39" s="36" t="s">
        <v>42</v>
      </c>
      <c r="B39" s="49" t="s">
        <v>175</v>
      </c>
      <c r="C39" s="36" t="s">
        <v>186</v>
      </c>
      <c r="D39" s="40" t="s">
        <v>70</v>
      </c>
      <c r="E39" s="133">
        <v>445.60196000000002</v>
      </c>
      <c r="F39" s="133">
        <f t="shared" si="22"/>
        <v>445.7</v>
      </c>
      <c r="G39" s="191">
        <v>7.5590000000000004E-2</v>
      </c>
      <c r="H39" s="191">
        <v>2.2450000000000001E-2</v>
      </c>
      <c r="I39" s="185">
        <f t="shared" si="23"/>
        <v>9.8040000000000002E-2</v>
      </c>
      <c r="J39" s="38">
        <f t="shared" si="24"/>
        <v>219.99871936867422</v>
      </c>
      <c r="K39" s="117">
        <v>445.61430000000001</v>
      </c>
      <c r="L39" s="88">
        <v>445.7</v>
      </c>
      <c r="M39" s="93">
        <v>6.9500000000000006E-2</v>
      </c>
      <c r="N39" s="89">
        <v>1.6199999999999999E-2</v>
      </c>
      <c r="O39" s="93">
        <v>8.5699999999999998E-2</v>
      </c>
      <c r="P39" s="93">
        <v>192.31880000000001</v>
      </c>
      <c r="Q39" s="38">
        <f t="shared" si="35"/>
        <v>81.096849474912489</v>
      </c>
      <c r="R39" s="38">
        <f t="shared" si="36"/>
        <v>-8.0566212461965847</v>
      </c>
      <c r="S39" s="38">
        <f t="shared" si="37"/>
        <v>18.903150525087515</v>
      </c>
      <c r="T39" s="38">
        <f t="shared" si="38"/>
        <v>-27.839643652561254</v>
      </c>
      <c r="U39" s="38">
        <f t="shared" si="39"/>
        <v>-12.586699306405553</v>
      </c>
      <c r="V39" s="38">
        <f t="shared" si="40"/>
        <v>-12.581854770839893</v>
      </c>
      <c r="W39" s="174"/>
      <c r="X39" s="157">
        <f t="shared" si="41"/>
        <v>-5.0978743914468616</v>
      </c>
      <c r="Y39" s="157">
        <f t="shared" si="42"/>
        <v>-10.097874391446862</v>
      </c>
      <c r="Z39" s="157">
        <f t="shared" si="43"/>
        <v>-9.7874391446861608E-2</v>
      </c>
      <c r="AA39" s="157">
        <f t="shared" si="44"/>
        <v>-19.396247632600609</v>
      </c>
      <c r="AB39" s="157">
        <f t="shared" si="45"/>
        <v>9.2004988497068858</v>
      </c>
      <c r="AC39" s="157">
        <f t="shared" si="46"/>
        <v>-2.5202017428004124</v>
      </c>
      <c r="AD39" s="157">
        <f t="shared" si="47"/>
        <v>-7.5202017428004124</v>
      </c>
      <c r="AE39" s="157">
        <f t="shared" si="48"/>
        <v>2.4797982571995876</v>
      </c>
      <c r="AF39" s="157">
        <f t="shared" si="49"/>
        <v>-22.625270752455833</v>
      </c>
      <c r="AG39" s="157">
        <f t="shared" si="50"/>
        <v>17.584867266855007</v>
      </c>
      <c r="AH39" s="157">
        <f t="shared" si="51"/>
        <v>-4.7013897063025825</v>
      </c>
      <c r="AI39" s="157">
        <f t="shared" si="52"/>
        <v>-9.7013897063025816</v>
      </c>
      <c r="AJ39" s="157">
        <f t="shared" si="53"/>
        <v>0.29861029369741754</v>
      </c>
      <c r="AK39" s="157">
        <f t="shared" si="54"/>
        <v>-19.094219337595366</v>
      </c>
      <c r="AL39" s="157">
        <f t="shared" si="55"/>
        <v>9.691439924990199</v>
      </c>
      <c r="AM39" s="157">
        <f t="shared" si="56"/>
        <v>-5.2377599837598465</v>
      </c>
      <c r="AN39" s="157">
        <f t="shared" si="57"/>
        <v>-10.237759983759847</v>
      </c>
      <c r="AO39" s="157">
        <f t="shared" si="58"/>
        <v>-0.23775998375984653</v>
      </c>
      <c r="AP39" s="157">
        <f t="shared" si="59"/>
        <v>-15.600877896744223</v>
      </c>
      <c r="AQ39" s="157">
        <f t="shared" si="60"/>
        <v>5.1253579292245304</v>
      </c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3"/>
      <c r="CA39" s="43"/>
      <c r="CB39" s="43"/>
      <c r="CC39" s="43"/>
      <c r="CD39" s="43"/>
      <c r="CE39" s="43"/>
      <c r="CF39" s="43"/>
      <c r="CG39" s="43"/>
      <c r="CH39" s="43"/>
      <c r="CI39" s="43"/>
      <c r="CJ39" s="43"/>
      <c r="CK39" s="43"/>
      <c r="CL39" s="43"/>
      <c r="CM39" s="43"/>
      <c r="CN39" s="43"/>
      <c r="CO39" s="43"/>
      <c r="CP39" s="43"/>
      <c r="CQ39" s="43"/>
      <c r="CR39" s="43"/>
      <c r="CS39" s="43"/>
      <c r="CT39" s="43"/>
      <c r="CU39" s="43"/>
      <c r="CV39" s="43"/>
      <c r="CW39" s="43"/>
      <c r="CX39" s="43"/>
      <c r="CY39" s="43"/>
      <c r="CZ39" s="43"/>
      <c r="DA39" s="43"/>
      <c r="DB39" s="43"/>
      <c r="DC39" s="43"/>
      <c r="DD39" s="43"/>
      <c r="DE39" s="43"/>
      <c r="DF39" s="43"/>
      <c r="DG39" s="43"/>
      <c r="DH39" s="43"/>
      <c r="DI39" s="43"/>
      <c r="DJ39" s="43"/>
      <c r="DK39" s="43"/>
      <c r="DL39" s="43"/>
      <c r="DM39" s="43"/>
      <c r="DN39" s="43"/>
      <c r="DO39" s="43"/>
      <c r="DP39" s="43"/>
      <c r="DQ39" s="43"/>
      <c r="DR39" s="43"/>
      <c r="DS39" s="43"/>
      <c r="DT39" s="43"/>
      <c r="DU39" s="43"/>
      <c r="DV39" s="43"/>
      <c r="DW39" s="43"/>
      <c r="DX39" s="43"/>
      <c r="DY39" s="43"/>
      <c r="DZ39" s="43"/>
    </row>
    <row r="40" spans="1:130" s="5" customFormat="1" x14ac:dyDescent="0.25">
      <c r="A40" s="36" t="s">
        <v>52</v>
      </c>
      <c r="B40" s="49" t="s">
        <v>104</v>
      </c>
      <c r="C40" s="36" t="s">
        <v>168</v>
      </c>
      <c r="D40" s="40" t="s">
        <v>68</v>
      </c>
      <c r="E40" s="133">
        <v>445.70183000000003</v>
      </c>
      <c r="F40" s="133">
        <f t="shared" si="22"/>
        <v>445.8</v>
      </c>
      <c r="G40" s="191">
        <v>7.5450000000000003E-2</v>
      </c>
      <c r="H40" s="191">
        <v>2.2720000000000001E-2</v>
      </c>
      <c r="I40" s="185">
        <f t="shared" si="23"/>
        <v>9.8170000000000007E-2</v>
      </c>
      <c r="J40" s="38">
        <f t="shared" si="24"/>
        <v>220.24105392977339</v>
      </c>
      <c r="K40" s="89"/>
      <c r="L40" s="92">
        <v>445.6</v>
      </c>
      <c r="M40" s="89">
        <v>7.1300000000000002E-2</v>
      </c>
      <c r="N40" s="93">
        <v>2.0799999999999999E-2</v>
      </c>
      <c r="O40" s="93">
        <v>9.2100000000000001E-2</v>
      </c>
      <c r="P40" s="92">
        <v>206.71</v>
      </c>
      <c r="Q40" s="38">
        <f t="shared" si="35"/>
        <v>77.415852334419114</v>
      </c>
      <c r="R40" s="38">
        <f t="shared" si="36"/>
        <v>-5.5003313452617633</v>
      </c>
      <c r="S40" s="38">
        <f t="shared" si="37"/>
        <v>22.58414766558089</v>
      </c>
      <c r="T40" s="38">
        <f t="shared" si="38"/>
        <v>-8.4507042253521192</v>
      </c>
      <c r="U40" s="38">
        <f t="shared" ref="U40:U42" si="61">((O40-I40)/I40)*100</f>
        <v>-6.1831516756646696</v>
      </c>
      <c r="V40" s="38">
        <f t="shared" ref="V40:V42" si="62">((P40-J40)/J40)*100</f>
        <v>-6.1437473569700245</v>
      </c>
      <c r="W40" s="174"/>
      <c r="X40" s="157">
        <f t="shared" si="41"/>
        <v>-5.0978743914468616</v>
      </c>
      <c r="Y40" s="157">
        <f t="shared" si="42"/>
        <v>-10.097874391446862</v>
      </c>
      <c r="Z40" s="157">
        <f t="shared" si="43"/>
        <v>-9.7874391446861608E-2</v>
      </c>
      <c r="AA40" s="157">
        <f t="shared" si="44"/>
        <v>-19.396247632600609</v>
      </c>
      <c r="AB40" s="157">
        <f t="shared" si="45"/>
        <v>9.2004988497068858</v>
      </c>
      <c r="AC40" s="157">
        <f t="shared" si="46"/>
        <v>-2.5202017428004124</v>
      </c>
      <c r="AD40" s="157">
        <f t="shared" si="47"/>
        <v>-7.5202017428004124</v>
      </c>
      <c r="AE40" s="157">
        <f t="shared" si="48"/>
        <v>2.4797982571995876</v>
      </c>
      <c r="AF40" s="157">
        <f t="shared" si="49"/>
        <v>-22.625270752455833</v>
      </c>
      <c r="AG40" s="157">
        <f t="shared" si="50"/>
        <v>17.584867266855007</v>
      </c>
      <c r="AH40" s="157">
        <f t="shared" si="51"/>
        <v>-4.7013897063025825</v>
      </c>
      <c r="AI40" s="157">
        <f t="shared" si="52"/>
        <v>-9.7013897063025816</v>
      </c>
      <c r="AJ40" s="157">
        <f t="shared" si="53"/>
        <v>0.29861029369741754</v>
      </c>
      <c r="AK40" s="157">
        <f t="shared" si="54"/>
        <v>-19.094219337595366</v>
      </c>
      <c r="AL40" s="157">
        <f t="shared" si="55"/>
        <v>9.691439924990199</v>
      </c>
      <c r="AM40" s="157">
        <f t="shared" si="56"/>
        <v>-5.2377599837598465</v>
      </c>
      <c r="AN40" s="157">
        <f t="shared" si="57"/>
        <v>-10.237759983759847</v>
      </c>
      <c r="AO40" s="157">
        <f t="shared" si="58"/>
        <v>-0.23775998375984653</v>
      </c>
      <c r="AP40" s="157">
        <f t="shared" si="59"/>
        <v>-15.600877896744223</v>
      </c>
      <c r="AQ40" s="157">
        <f t="shared" si="60"/>
        <v>5.1253579292245304</v>
      </c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3"/>
      <c r="CA40" s="43"/>
      <c r="CB40" s="43"/>
      <c r="CC40" s="43"/>
      <c r="CD40" s="43"/>
      <c r="CE40" s="43"/>
      <c r="CF40" s="43"/>
      <c r="CG40" s="43"/>
      <c r="CH40" s="43"/>
      <c r="CI40" s="43"/>
      <c r="CJ40" s="43"/>
      <c r="CK40" s="43"/>
      <c r="CL40" s="43"/>
      <c r="CM40" s="43"/>
      <c r="CN40" s="43"/>
      <c r="CO40" s="43"/>
      <c r="CP40" s="43"/>
      <c r="CQ40" s="43"/>
      <c r="CR40" s="43"/>
      <c r="CS40" s="43"/>
      <c r="CT40" s="43"/>
      <c r="CU40" s="43"/>
      <c r="CV40" s="43"/>
      <c r="CW40" s="43"/>
      <c r="CX40" s="43"/>
      <c r="CY40" s="43"/>
      <c r="CZ40" s="43"/>
      <c r="DA40" s="43"/>
      <c r="DB40" s="43"/>
      <c r="DC40" s="43"/>
      <c r="DD40" s="43"/>
      <c r="DE40" s="43"/>
      <c r="DF40" s="43"/>
      <c r="DG40" s="43"/>
      <c r="DH40" s="43"/>
      <c r="DI40" s="43"/>
      <c r="DJ40" s="43"/>
      <c r="DK40" s="43"/>
      <c r="DL40" s="43"/>
      <c r="DM40" s="43"/>
      <c r="DN40" s="43"/>
      <c r="DO40" s="43"/>
      <c r="DP40" s="43"/>
      <c r="DQ40" s="43"/>
      <c r="DR40" s="43"/>
      <c r="DS40" s="43"/>
      <c r="DT40" s="43"/>
      <c r="DU40" s="43"/>
      <c r="DV40" s="43"/>
      <c r="DW40" s="43"/>
      <c r="DX40" s="43"/>
      <c r="DY40" s="43"/>
      <c r="DZ40" s="43"/>
    </row>
    <row r="41" spans="1:130" s="5" customFormat="1" x14ac:dyDescent="0.25">
      <c r="A41" s="36" t="s">
        <v>52</v>
      </c>
      <c r="B41" s="49" t="s">
        <v>104</v>
      </c>
      <c r="C41" s="36" t="s">
        <v>168</v>
      </c>
      <c r="D41" s="40" t="s">
        <v>69</v>
      </c>
      <c r="E41" s="133">
        <v>446.60273000000007</v>
      </c>
      <c r="F41" s="133">
        <f t="shared" si="22"/>
        <v>446.7000000000001</v>
      </c>
      <c r="G41" s="191">
        <v>7.5170000000000001E-2</v>
      </c>
      <c r="H41" s="191">
        <v>2.2100000000000002E-2</v>
      </c>
      <c r="I41" s="185">
        <f t="shared" si="23"/>
        <v>9.7269999999999995E-2</v>
      </c>
      <c r="J41" s="38">
        <f t="shared" si="24"/>
        <v>217.78193305449122</v>
      </c>
      <c r="K41" s="89"/>
      <c r="L41" s="92">
        <v>446.4</v>
      </c>
      <c r="M41" s="93">
        <v>7.1400000000000005E-2</v>
      </c>
      <c r="N41" s="93">
        <v>2.0899999999999998E-2</v>
      </c>
      <c r="O41" s="93">
        <v>9.2299999999999993E-2</v>
      </c>
      <c r="P41" s="92">
        <v>206.79</v>
      </c>
      <c r="Q41" s="38">
        <f t="shared" si="35"/>
        <v>77.35644637053089</v>
      </c>
      <c r="R41" s="38">
        <f t="shared" si="36"/>
        <v>-5.0152986563788682</v>
      </c>
      <c r="S41" s="38">
        <f t="shared" si="37"/>
        <v>22.643553629469125</v>
      </c>
      <c r="T41" s="38">
        <f t="shared" si="38"/>
        <v>-5.4298642533936796</v>
      </c>
      <c r="U41" s="38">
        <f t="shared" si="61"/>
        <v>-5.1094890510948936</v>
      </c>
      <c r="V41" s="38">
        <f t="shared" si="62"/>
        <v>-5.0472198957573466</v>
      </c>
      <c r="W41" s="174"/>
      <c r="X41" s="157">
        <f t="shared" si="41"/>
        <v>-5.0978743914468616</v>
      </c>
      <c r="Y41" s="157">
        <f t="shared" si="42"/>
        <v>-10.097874391446862</v>
      </c>
      <c r="Z41" s="157">
        <f t="shared" si="43"/>
        <v>-9.7874391446861608E-2</v>
      </c>
      <c r="AA41" s="157">
        <f t="shared" si="44"/>
        <v>-19.396247632600609</v>
      </c>
      <c r="AB41" s="157">
        <f t="shared" si="45"/>
        <v>9.2004988497068858</v>
      </c>
      <c r="AC41" s="157">
        <f t="shared" si="46"/>
        <v>-2.5202017428004124</v>
      </c>
      <c r="AD41" s="157">
        <f t="shared" si="47"/>
        <v>-7.5202017428004124</v>
      </c>
      <c r="AE41" s="157">
        <f t="shared" si="48"/>
        <v>2.4797982571995876</v>
      </c>
      <c r="AF41" s="157">
        <f t="shared" si="49"/>
        <v>-22.625270752455833</v>
      </c>
      <c r="AG41" s="157">
        <f t="shared" si="50"/>
        <v>17.584867266855007</v>
      </c>
      <c r="AH41" s="157">
        <f t="shared" si="51"/>
        <v>-4.7013897063025825</v>
      </c>
      <c r="AI41" s="157">
        <f t="shared" si="52"/>
        <v>-9.7013897063025816</v>
      </c>
      <c r="AJ41" s="157">
        <f t="shared" si="53"/>
        <v>0.29861029369741754</v>
      </c>
      <c r="AK41" s="157">
        <f t="shared" si="54"/>
        <v>-19.094219337595366</v>
      </c>
      <c r="AL41" s="157">
        <f t="shared" si="55"/>
        <v>9.691439924990199</v>
      </c>
      <c r="AM41" s="157">
        <f t="shared" si="56"/>
        <v>-5.2377599837598465</v>
      </c>
      <c r="AN41" s="157">
        <f t="shared" si="57"/>
        <v>-10.237759983759847</v>
      </c>
      <c r="AO41" s="157">
        <f t="shared" si="58"/>
        <v>-0.23775998375984653</v>
      </c>
      <c r="AP41" s="157">
        <f t="shared" si="59"/>
        <v>-15.600877896744223</v>
      </c>
      <c r="AQ41" s="157">
        <f t="shared" si="60"/>
        <v>5.1253579292245304</v>
      </c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3"/>
      <c r="CA41" s="43"/>
      <c r="CB41" s="43"/>
      <c r="CC41" s="43"/>
      <c r="CD41" s="43"/>
      <c r="CE41" s="43"/>
      <c r="CF41" s="43"/>
      <c r="CG41" s="43"/>
      <c r="CH41" s="43"/>
      <c r="CI41" s="43"/>
      <c r="CJ41" s="43"/>
      <c r="CK41" s="43"/>
      <c r="CL41" s="43"/>
      <c r="CM41" s="43"/>
      <c r="CN41" s="43"/>
      <c r="CO41" s="43"/>
      <c r="CP41" s="43"/>
      <c r="CQ41" s="43"/>
      <c r="CR41" s="43"/>
      <c r="CS41" s="43"/>
      <c r="CT41" s="43"/>
      <c r="CU41" s="43"/>
      <c r="CV41" s="43"/>
      <c r="CW41" s="43"/>
      <c r="CX41" s="43"/>
      <c r="CY41" s="43"/>
      <c r="CZ41" s="43"/>
      <c r="DA41" s="43"/>
      <c r="DB41" s="43"/>
      <c r="DC41" s="43"/>
      <c r="DD41" s="43"/>
      <c r="DE41" s="43"/>
      <c r="DF41" s="43"/>
      <c r="DG41" s="43"/>
      <c r="DH41" s="43"/>
      <c r="DI41" s="43"/>
      <c r="DJ41" s="43"/>
      <c r="DK41" s="43"/>
      <c r="DL41" s="43"/>
      <c r="DM41" s="43"/>
      <c r="DN41" s="43"/>
      <c r="DO41" s="43"/>
      <c r="DP41" s="43"/>
      <c r="DQ41" s="43"/>
      <c r="DR41" s="43"/>
      <c r="DS41" s="43"/>
      <c r="DT41" s="43"/>
      <c r="DU41" s="43"/>
      <c r="DV41" s="43"/>
      <c r="DW41" s="43"/>
      <c r="DX41" s="43"/>
      <c r="DY41" s="43"/>
      <c r="DZ41" s="43"/>
    </row>
    <row r="42" spans="1:130" s="5" customFormat="1" ht="12" customHeight="1" x14ac:dyDescent="0.25">
      <c r="A42" s="184" t="s">
        <v>52</v>
      </c>
      <c r="B42" s="131" t="s">
        <v>104</v>
      </c>
      <c r="C42" s="36" t="s">
        <v>168</v>
      </c>
      <c r="D42" s="40" t="s">
        <v>70</v>
      </c>
      <c r="E42" s="133">
        <v>445.70178999999996</v>
      </c>
      <c r="F42" s="133">
        <f t="shared" si="22"/>
        <v>445.79999999999995</v>
      </c>
      <c r="G42" s="191">
        <v>7.5590000000000004E-2</v>
      </c>
      <c r="H42" s="191">
        <v>2.2620000000000001E-2</v>
      </c>
      <c r="I42" s="185">
        <f t="shared" si="23"/>
        <v>9.8210000000000006E-2</v>
      </c>
      <c r="J42" s="38">
        <f t="shared" si="24"/>
        <v>220.33080487911485</v>
      </c>
      <c r="K42" s="89"/>
      <c r="L42" s="92">
        <v>445.8</v>
      </c>
      <c r="M42" s="93">
        <v>7.1499999999999994E-2</v>
      </c>
      <c r="N42" s="93">
        <v>2.1700000000000001E-2</v>
      </c>
      <c r="O42" s="93">
        <v>9.3200000000000005E-2</v>
      </c>
      <c r="P42" s="92">
        <v>209.09</v>
      </c>
      <c r="Q42" s="38">
        <f t="shared" si="35"/>
        <v>76.716738197424888</v>
      </c>
      <c r="R42" s="38">
        <f t="shared" si="36"/>
        <v>-5.4107686201878691</v>
      </c>
      <c r="S42" s="38">
        <f t="shared" si="37"/>
        <v>23.283261802575105</v>
      </c>
      <c r="T42" s="38">
        <f t="shared" si="38"/>
        <v>-4.0671971706454491</v>
      </c>
      <c r="U42" s="38">
        <f t="shared" si="61"/>
        <v>-5.1013135118623358</v>
      </c>
      <c r="V42" s="38">
        <f t="shared" si="62"/>
        <v>-5.1017854200106738</v>
      </c>
      <c r="W42" s="174"/>
      <c r="X42" s="157">
        <f t="shared" si="41"/>
        <v>-5.0978743914468616</v>
      </c>
      <c r="Y42" s="157">
        <f t="shared" si="42"/>
        <v>-10.097874391446862</v>
      </c>
      <c r="Z42" s="157">
        <f t="shared" si="43"/>
        <v>-9.7874391446861608E-2</v>
      </c>
      <c r="AA42" s="157">
        <f t="shared" si="44"/>
        <v>-19.396247632600609</v>
      </c>
      <c r="AB42" s="157">
        <f t="shared" si="45"/>
        <v>9.2004988497068858</v>
      </c>
      <c r="AC42" s="157">
        <f t="shared" si="46"/>
        <v>-2.5202017428004124</v>
      </c>
      <c r="AD42" s="157">
        <f t="shared" si="47"/>
        <v>-7.5202017428004124</v>
      </c>
      <c r="AE42" s="157">
        <f t="shared" si="48"/>
        <v>2.4797982571995876</v>
      </c>
      <c r="AF42" s="157">
        <f t="shared" si="49"/>
        <v>-22.625270752455833</v>
      </c>
      <c r="AG42" s="157">
        <f t="shared" si="50"/>
        <v>17.584867266855007</v>
      </c>
      <c r="AH42" s="157">
        <f t="shared" si="51"/>
        <v>-4.7013897063025825</v>
      </c>
      <c r="AI42" s="157">
        <f t="shared" si="52"/>
        <v>-9.7013897063025816</v>
      </c>
      <c r="AJ42" s="157">
        <f t="shared" si="53"/>
        <v>0.29861029369741754</v>
      </c>
      <c r="AK42" s="157">
        <f t="shared" si="54"/>
        <v>-19.094219337595366</v>
      </c>
      <c r="AL42" s="157">
        <f t="shared" si="55"/>
        <v>9.691439924990199</v>
      </c>
      <c r="AM42" s="157">
        <f t="shared" si="56"/>
        <v>-5.2377599837598465</v>
      </c>
      <c r="AN42" s="157">
        <f t="shared" si="57"/>
        <v>-10.237759983759847</v>
      </c>
      <c r="AO42" s="157">
        <f t="shared" si="58"/>
        <v>-0.23775998375984653</v>
      </c>
      <c r="AP42" s="157">
        <f t="shared" si="59"/>
        <v>-15.600877896744223</v>
      </c>
      <c r="AQ42" s="157">
        <f t="shared" si="60"/>
        <v>5.1253579292245304</v>
      </c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43"/>
      <c r="CA42" s="43"/>
      <c r="CB42" s="43"/>
      <c r="CC42" s="43"/>
      <c r="CD42" s="43"/>
      <c r="CE42" s="43"/>
      <c r="CF42" s="43"/>
      <c r="CG42" s="43"/>
      <c r="CH42" s="43"/>
      <c r="CI42" s="43"/>
      <c r="CJ42" s="43"/>
      <c r="CK42" s="43"/>
      <c r="CL42" s="43"/>
      <c r="CM42" s="43"/>
      <c r="CN42" s="43"/>
      <c r="CO42" s="43"/>
      <c r="CP42" s="43"/>
      <c r="CQ42" s="43"/>
      <c r="CR42" s="43"/>
      <c r="CS42" s="43"/>
      <c r="CT42" s="43"/>
      <c r="CU42" s="43"/>
      <c r="CV42" s="43"/>
      <c r="CW42" s="43"/>
      <c r="CX42" s="43"/>
      <c r="CY42" s="43"/>
      <c r="CZ42" s="43"/>
      <c r="DA42" s="43"/>
      <c r="DB42" s="43"/>
      <c r="DC42" s="43"/>
      <c r="DD42" s="43"/>
      <c r="DE42" s="43"/>
      <c r="DF42" s="43"/>
      <c r="DG42" s="43"/>
      <c r="DH42" s="43"/>
      <c r="DI42" s="43"/>
      <c r="DJ42" s="43"/>
      <c r="DK42" s="43"/>
      <c r="DL42" s="43"/>
      <c r="DM42" s="43"/>
      <c r="DN42" s="43"/>
      <c r="DO42" s="43"/>
      <c r="DP42" s="43"/>
      <c r="DQ42" s="43"/>
      <c r="DR42" s="43"/>
      <c r="DS42" s="43"/>
      <c r="DT42" s="43"/>
      <c r="DU42" s="43"/>
      <c r="DV42" s="43"/>
      <c r="DW42" s="43"/>
      <c r="DX42" s="43"/>
      <c r="DY42" s="43"/>
      <c r="DZ42" s="43"/>
    </row>
    <row r="43" spans="1:130" s="111" customFormat="1" x14ac:dyDescent="0.25">
      <c r="A43" s="106" t="s">
        <v>50</v>
      </c>
      <c r="B43" s="107" t="s">
        <v>176</v>
      </c>
      <c r="C43" s="106" t="s">
        <v>53</v>
      </c>
      <c r="D43" s="108" t="s">
        <v>68</v>
      </c>
      <c r="E43" s="134">
        <v>446.10235999999992</v>
      </c>
      <c r="F43" s="134">
        <f t="shared" si="22"/>
        <v>446.19999999999993</v>
      </c>
      <c r="G43" s="192">
        <v>7.5490000000000002E-2</v>
      </c>
      <c r="H43" s="192">
        <v>2.215E-2</v>
      </c>
      <c r="I43" s="185">
        <f t="shared" si="23"/>
        <v>9.7640000000000005E-2</v>
      </c>
      <c r="J43" s="38">
        <f t="shared" si="24"/>
        <v>218.85545703546154</v>
      </c>
      <c r="K43" s="110"/>
      <c r="L43" s="109">
        <v>446.1</v>
      </c>
      <c r="M43" s="89"/>
      <c r="N43" s="89"/>
      <c r="O43" s="93">
        <v>9.5399999999999999E-2</v>
      </c>
      <c r="P43" s="117">
        <v>200.07900000000001</v>
      </c>
      <c r="Q43" s="38"/>
      <c r="R43" s="38"/>
      <c r="S43" s="38"/>
      <c r="T43" s="38"/>
      <c r="U43" s="38">
        <f t="shared" si="39"/>
        <v>-2.2941417451864048</v>
      </c>
      <c r="V43" s="38">
        <f t="shared" si="40"/>
        <v>-8.5793871854057304</v>
      </c>
      <c r="W43" s="174"/>
      <c r="X43" s="157">
        <f t="shared" si="41"/>
        <v>-5.0978743914468616</v>
      </c>
      <c r="Y43" s="157">
        <f t="shared" si="42"/>
        <v>-10.097874391446862</v>
      </c>
      <c r="Z43" s="157">
        <f t="shared" si="43"/>
        <v>-9.7874391446861608E-2</v>
      </c>
      <c r="AA43" s="157">
        <f t="shared" si="44"/>
        <v>-19.396247632600609</v>
      </c>
      <c r="AB43" s="157">
        <f t="shared" si="45"/>
        <v>9.2004988497068858</v>
      </c>
      <c r="AC43" s="157">
        <f t="shared" si="46"/>
        <v>-2.5202017428004124</v>
      </c>
      <c r="AD43" s="157">
        <f t="shared" si="47"/>
        <v>-7.5202017428004124</v>
      </c>
      <c r="AE43" s="157">
        <f t="shared" si="48"/>
        <v>2.4797982571995876</v>
      </c>
      <c r="AF43" s="157">
        <f t="shared" si="49"/>
        <v>-22.625270752455833</v>
      </c>
      <c r="AG43" s="157">
        <f t="shared" si="50"/>
        <v>17.584867266855007</v>
      </c>
      <c r="AH43" s="157">
        <f t="shared" si="51"/>
        <v>-4.7013897063025825</v>
      </c>
      <c r="AI43" s="157">
        <f t="shared" si="52"/>
        <v>-9.7013897063025816</v>
      </c>
      <c r="AJ43" s="157">
        <f t="shared" si="53"/>
        <v>0.29861029369741754</v>
      </c>
      <c r="AK43" s="157">
        <f t="shared" si="54"/>
        <v>-19.094219337595366</v>
      </c>
      <c r="AL43" s="157">
        <f t="shared" si="55"/>
        <v>9.691439924990199</v>
      </c>
      <c r="AM43" s="157">
        <f t="shared" si="56"/>
        <v>-5.2377599837598465</v>
      </c>
      <c r="AN43" s="157">
        <f t="shared" si="57"/>
        <v>-10.237759983759847</v>
      </c>
      <c r="AO43" s="157">
        <f t="shared" si="58"/>
        <v>-0.23775998375984653</v>
      </c>
      <c r="AP43" s="157">
        <f t="shared" si="59"/>
        <v>-15.600877896744223</v>
      </c>
      <c r="AQ43" s="157">
        <f t="shared" si="60"/>
        <v>5.1253579292245304</v>
      </c>
      <c r="AR43" s="108"/>
      <c r="AS43" s="108"/>
      <c r="AT43" s="108"/>
      <c r="AU43" s="108"/>
      <c r="AV43" s="108"/>
      <c r="AW43" s="108"/>
      <c r="AX43" s="108"/>
      <c r="AY43" s="108"/>
      <c r="AZ43" s="108"/>
      <c r="BA43" s="108"/>
      <c r="BB43" s="108"/>
      <c r="BC43" s="108"/>
      <c r="BD43" s="108"/>
      <c r="BE43" s="108"/>
      <c r="BF43" s="108"/>
      <c r="BG43" s="108"/>
      <c r="BH43" s="108"/>
      <c r="BI43" s="108"/>
      <c r="BJ43" s="108"/>
      <c r="BK43" s="108"/>
      <c r="BL43" s="108"/>
      <c r="BM43" s="108"/>
      <c r="BN43" s="108"/>
      <c r="BO43" s="108"/>
      <c r="BP43" s="108"/>
      <c r="BQ43" s="108"/>
      <c r="BR43" s="108"/>
      <c r="BS43" s="108"/>
      <c r="BT43" s="108"/>
      <c r="BU43" s="108"/>
      <c r="BV43" s="108"/>
      <c r="BW43" s="108"/>
      <c r="BX43" s="108"/>
      <c r="BY43" s="108"/>
      <c r="BZ43" s="108"/>
      <c r="CA43" s="108"/>
      <c r="CB43" s="108"/>
      <c r="CC43" s="108"/>
      <c r="CD43" s="108"/>
      <c r="CE43" s="108"/>
      <c r="CF43" s="108"/>
      <c r="CG43" s="108"/>
      <c r="CH43" s="108"/>
      <c r="CI43" s="108"/>
      <c r="CJ43" s="108"/>
      <c r="CK43" s="108"/>
      <c r="CL43" s="108"/>
      <c r="CM43" s="108"/>
      <c r="CN43" s="108"/>
      <c r="CO43" s="108"/>
      <c r="CP43" s="108"/>
      <c r="CQ43" s="108"/>
      <c r="CR43" s="108"/>
      <c r="CS43" s="108"/>
      <c r="CT43" s="108"/>
      <c r="CU43" s="108"/>
      <c r="CV43" s="108"/>
      <c r="CW43" s="108"/>
      <c r="CX43" s="108"/>
      <c r="CY43" s="108"/>
      <c r="CZ43" s="108"/>
      <c r="DA43" s="108"/>
      <c r="DB43" s="108"/>
      <c r="DC43" s="108"/>
      <c r="DD43" s="108"/>
      <c r="DE43" s="108"/>
      <c r="DF43" s="108"/>
      <c r="DG43" s="108"/>
      <c r="DH43" s="108"/>
      <c r="DI43" s="108"/>
      <c r="DJ43" s="108"/>
      <c r="DK43" s="108"/>
      <c r="DL43" s="108"/>
      <c r="DM43" s="108"/>
      <c r="DN43" s="108"/>
      <c r="DO43" s="108"/>
      <c r="DP43" s="108"/>
      <c r="DQ43" s="108"/>
      <c r="DR43" s="108"/>
      <c r="DS43" s="108"/>
      <c r="DT43" s="108"/>
      <c r="DU43" s="108"/>
      <c r="DV43" s="108"/>
      <c r="DW43" s="108"/>
      <c r="DX43" s="108"/>
      <c r="DY43" s="108"/>
      <c r="DZ43" s="108"/>
    </row>
    <row r="44" spans="1:130" s="111" customFormat="1" x14ac:dyDescent="0.25">
      <c r="A44" s="106" t="s">
        <v>50</v>
      </c>
      <c r="B44" s="107" t="s">
        <v>176</v>
      </c>
      <c r="C44" s="106" t="s">
        <v>53</v>
      </c>
      <c r="D44" s="108" t="s">
        <v>69</v>
      </c>
      <c r="E44" s="134">
        <v>447.00226000000004</v>
      </c>
      <c r="F44" s="134">
        <f t="shared" si="22"/>
        <v>447.1</v>
      </c>
      <c r="G44" s="192">
        <v>7.5249999999999997E-2</v>
      </c>
      <c r="H44" s="192">
        <v>2.249E-2</v>
      </c>
      <c r="I44" s="185">
        <f t="shared" si="23"/>
        <v>9.7739999999999994E-2</v>
      </c>
      <c r="J44" s="38">
        <f t="shared" si="24"/>
        <v>218.63857158816384</v>
      </c>
      <c r="K44" s="110"/>
      <c r="L44" s="109">
        <v>446.9</v>
      </c>
      <c r="M44" s="89"/>
      <c r="N44" s="89"/>
      <c r="O44" s="93">
        <v>9.7500000000000003E-2</v>
      </c>
      <c r="P44" s="117">
        <v>206.15600000000001</v>
      </c>
      <c r="Q44" s="38"/>
      <c r="R44" s="38"/>
      <c r="S44" s="38"/>
      <c r="T44" s="38"/>
      <c r="U44" s="38">
        <f t="shared" si="39"/>
        <v>-0.24554941682012504</v>
      </c>
      <c r="V44" s="38">
        <f t="shared" si="40"/>
        <v>-5.7092266462829322</v>
      </c>
      <c r="W44" s="174"/>
      <c r="X44" s="157">
        <f t="shared" si="41"/>
        <v>-5.0978743914468616</v>
      </c>
      <c r="Y44" s="157">
        <f t="shared" si="42"/>
        <v>-10.097874391446862</v>
      </c>
      <c r="Z44" s="157">
        <f t="shared" si="43"/>
        <v>-9.7874391446861608E-2</v>
      </c>
      <c r="AA44" s="157">
        <f t="shared" si="44"/>
        <v>-19.396247632600609</v>
      </c>
      <c r="AB44" s="157">
        <f t="shared" si="45"/>
        <v>9.2004988497068858</v>
      </c>
      <c r="AC44" s="157">
        <f t="shared" si="46"/>
        <v>-2.5202017428004124</v>
      </c>
      <c r="AD44" s="157">
        <f t="shared" si="47"/>
        <v>-7.5202017428004124</v>
      </c>
      <c r="AE44" s="157">
        <f t="shared" si="48"/>
        <v>2.4797982571995876</v>
      </c>
      <c r="AF44" s="157">
        <f t="shared" si="49"/>
        <v>-22.625270752455833</v>
      </c>
      <c r="AG44" s="157">
        <f t="shared" si="50"/>
        <v>17.584867266855007</v>
      </c>
      <c r="AH44" s="157">
        <f t="shared" si="51"/>
        <v>-4.7013897063025825</v>
      </c>
      <c r="AI44" s="157">
        <f t="shared" si="52"/>
        <v>-9.7013897063025816</v>
      </c>
      <c r="AJ44" s="157">
        <f t="shared" si="53"/>
        <v>0.29861029369741754</v>
      </c>
      <c r="AK44" s="157">
        <f t="shared" si="54"/>
        <v>-19.094219337595366</v>
      </c>
      <c r="AL44" s="157">
        <f t="shared" si="55"/>
        <v>9.691439924990199</v>
      </c>
      <c r="AM44" s="157">
        <f t="shared" si="56"/>
        <v>-5.2377599837598465</v>
      </c>
      <c r="AN44" s="157">
        <f t="shared" si="57"/>
        <v>-10.237759983759847</v>
      </c>
      <c r="AO44" s="157">
        <f t="shared" si="58"/>
        <v>-0.23775998375984653</v>
      </c>
      <c r="AP44" s="157">
        <f t="shared" si="59"/>
        <v>-15.600877896744223</v>
      </c>
      <c r="AQ44" s="157">
        <f t="shared" si="60"/>
        <v>5.1253579292245304</v>
      </c>
      <c r="AR44" s="108"/>
      <c r="AS44" s="108"/>
      <c r="AT44" s="108"/>
      <c r="AU44" s="108"/>
      <c r="AV44" s="108"/>
      <c r="AW44" s="108"/>
      <c r="AX44" s="108"/>
      <c r="AY44" s="108"/>
      <c r="AZ44" s="108"/>
      <c r="BA44" s="108"/>
      <c r="BB44" s="108"/>
      <c r="BC44" s="108"/>
      <c r="BD44" s="108"/>
      <c r="BE44" s="108"/>
      <c r="BF44" s="108"/>
      <c r="BG44" s="108"/>
      <c r="BH44" s="108"/>
      <c r="BI44" s="108"/>
      <c r="BJ44" s="108"/>
      <c r="BK44" s="108"/>
      <c r="BL44" s="108"/>
      <c r="BM44" s="108"/>
      <c r="BN44" s="108"/>
      <c r="BO44" s="108"/>
      <c r="BP44" s="108"/>
      <c r="BQ44" s="108"/>
      <c r="BR44" s="108"/>
      <c r="BS44" s="108"/>
      <c r="BT44" s="108"/>
      <c r="BU44" s="108"/>
      <c r="BV44" s="108"/>
      <c r="BW44" s="108"/>
      <c r="BX44" s="108"/>
      <c r="BY44" s="108"/>
      <c r="BZ44" s="108"/>
      <c r="CA44" s="108"/>
      <c r="CB44" s="108"/>
      <c r="CC44" s="108"/>
      <c r="CD44" s="108"/>
      <c r="CE44" s="108"/>
      <c r="CF44" s="108"/>
      <c r="CG44" s="108"/>
      <c r="CH44" s="108"/>
      <c r="CI44" s="108"/>
      <c r="CJ44" s="108"/>
      <c r="CK44" s="108"/>
      <c r="CL44" s="108"/>
      <c r="CM44" s="108"/>
      <c r="CN44" s="108"/>
      <c r="CO44" s="108"/>
      <c r="CP44" s="108"/>
      <c r="CQ44" s="108"/>
      <c r="CR44" s="108"/>
      <c r="CS44" s="108"/>
      <c r="CT44" s="108"/>
      <c r="CU44" s="108"/>
      <c r="CV44" s="108"/>
      <c r="CW44" s="108"/>
      <c r="CX44" s="108"/>
      <c r="CY44" s="108"/>
      <c r="CZ44" s="108"/>
      <c r="DA44" s="108"/>
      <c r="DB44" s="108"/>
      <c r="DC44" s="108"/>
      <c r="DD44" s="108"/>
      <c r="DE44" s="108"/>
      <c r="DF44" s="108"/>
      <c r="DG44" s="108"/>
      <c r="DH44" s="108"/>
      <c r="DI44" s="108"/>
      <c r="DJ44" s="108"/>
      <c r="DK44" s="108"/>
      <c r="DL44" s="108"/>
      <c r="DM44" s="108"/>
      <c r="DN44" s="108"/>
      <c r="DO44" s="108"/>
      <c r="DP44" s="108"/>
      <c r="DQ44" s="108"/>
      <c r="DR44" s="108"/>
      <c r="DS44" s="108"/>
      <c r="DT44" s="108"/>
      <c r="DU44" s="108"/>
      <c r="DV44" s="108"/>
      <c r="DW44" s="108"/>
      <c r="DX44" s="108"/>
      <c r="DY44" s="108"/>
      <c r="DZ44" s="108"/>
    </row>
    <row r="45" spans="1:130" s="111" customFormat="1" x14ac:dyDescent="0.25">
      <c r="A45" s="106" t="s">
        <v>50</v>
      </c>
      <c r="B45" s="107" t="s">
        <v>176</v>
      </c>
      <c r="C45" s="106" t="s">
        <v>53</v>
      </c>
      <c r="D45" s="108" t="s">
        <v>70</v>
      </c>
      <c r="E45" s="134">
        <v>446.90122000000002</v>
      </c>
      <c r="F45" s="134">
        <f t="shared" si="22"/>
        <v>447</v>
      </c>
      <c r="G45" s="192">
        <v>7.5939999999999994E-2</v>
      </c>
      <c r="H45" s="192">
        <v>2.2839999999999999E-2</v>
      </c>
      <c r="I45" s="185">
        <f t="shared" si="23"/>
        <v>9.8779999999999993E-2</v>
      </c>
      <c r="J45" s="38">
        <f t="shared" si="24"/>
        <v>221.01474960739895</v>
      </c>
      <c r="K45" s="110"/>
      <c r="L45" s="109">
        <v>446.9</v>
      </c>
      <c r="M45" s="89"/>
      <c r="N45" s="89"/>
      <c r="O45" s="89">
        <v>0.10050000000000001</v>
      </c>
      <c r="P45" s="117">
        <v>211.15299999999999</v>
      </c>
      <c r="Q45" s="38"/>
      <c r="R45" s="38"/>
      <c r="S45" s="38"/>
      <c r="T45" s="38"/>
      <c r="U45" s="38">
        <f t="shared" si="39"/>
        <v>1.7412431666329351</v>
      </c>
      <c r="V45" s="38">
        <f t="shared" si="40"/>
        <v>-4.4620323416952701</v>
      </c>
      <c r="W45" s="174"/>
      <c r="X45" s="157">
        <f t="shared" si="41"/>
        <v>-5.0978743914468616</v>
      </c>
      <c r="Y45" s="157">
        <f t="shared" si="42"/>
        <v>-10.097874391446862</v>
      </c>
      <c r="Z45" s="157">
        <f t="shared" si="43"/>
        <v>-9.7874391446861608E-2</v>
      </c>
      <c r="AA45" s="157">
        <f t="shared" si="44"/>
        <v>-19.396247632600609</v>
      </c>
      <c r="AB45" s="157">
        <f t="shared" si="45"/>
        <v>9.2004988497068858</v>
      </c>
      <c r="AC45" s="157">
        <f t="shared" si="46"/>
        <v>-2.5202017428004124</v>
      </c>
      <c r="AD45" s="157">
        <f t="shared" si="47"/>
        <v>-7.5202017428004124</v>
      </c>
      <c r="AE45" s="157">
        <f t="shared" si="48"/>
        <v>2.4797982571995876</v>
      </c>
      <c r="AF45" s="157">
        <f t="shared" si="49"/>
        <v>-22.625270752455833</v>
      </c>
      <c r="AG45" s="157">
        <f t="shared" si="50"/>
        <v>17.584867266855007</v>
      </c>
      <c r="AH45" s="157">
        <f t="shared" si="51"/>
        <v>-4.7013897063025825</v>
      </c>
      <c r="AI45" s="157">
        <f t="shared" si="52"/>
        <v>-9.7013897063025816</v>
      </c>
      <c r="AJ45" s="157">
        <f t="shared" si="53"/>
        <v>0.29861029369741754</v>
      </c>
      <c r="AK45" s="157">
        <f t="shared" si="54"/>
        <v>-19.094219337595366</v>
      </c>
      <c r="AL45" s="157">
        <f t="shared" si="55"/>
        <v>9.691439924990199</v>
      </c>
      <c r="AM45" s="157">
        <f t="shared" si="56"/>
        <v>-5.2377599837598465</v>
      </c>
      <c r="AN45" s="157">
        <f t="shared" si="57"/>
        <v>-10.237759983759847</v>
      </c>
      <c r="AO45" s="157">
        <f t="shared" si="58"/>
        <v>-0.23775998375984653</v>
      </c>
      <c r="AP45" s="157">
        <f t="shared" si="59"/>
        <v>-15.600877896744223</v>
      </c>
      <c r="AQ45" s="157">
        <f t="shared" si="60"/>
        <v>5.1253579292245304</v>
      </c>
      <c r="AR45" s="108"/>
      <c r="AS45" s="108"/>
      <c r="AT45" s="108"/>
      <c r="AU45" s="108"/>
      <c r="AV45" s="108"/>
      <c r="AW45" s="108"/>
      <c r="AX45" s="108"/>
      <c r="AY45" s="108"/>
      <c r="AZ45" s="108"/>
      <c r="BA45" s="108"/>
      <c r="BB45" s="108"/>
      <c r="BC45" s="108"/>
      <c r="BD45" s="108"/>
      <c r="BE45" s="108"/>
      <c r="BF45" s="108"/>
      <c r="BG45" s="108"/>
      <c r="BH45" s="108"/>
      <c r="BI45" s="108"/>
      <c r="BJ45" s="108"/>
      <c r="BK45" s="108"/>
      <c r="BL45" s="108"/>
      <c r="BM45" s="108"/>
      <c r="BN45" s="108"/>
      <c r="BO45" s="108"/>
      <c r="BP45" s="108"/>
      <c r="BQ45" s="108"/>
      <c r="BR45" s="108"/>
      <c r="BS45" s="108"/>
      <c r="BT45" s="108"/>
      <c r="BU45" s="108"/>
      <c r="BV45" s="108"/>
      <c r="BW45" s="108"/>
      <c r="BX45" s="108"/>
      <c r="BY45" s="108"/>
      <c r="BZ45" s="108"/>
      <c r="CA45" s="108"/>
      <c r="CB45" s="108"/>
      <c r="CC45" s="108"/>
      <c r="CD45" s="108"/>
      <c r="CE45" s="108"/>
      <c r="CF45" s="108"/>
      <c r="CG45" s="108"/>
      <c r="CH45" s="108"/>
      <c r="CI45" s="108"/>
      <c r="CJ45" s="108"/>
      <c r="CK45" s="108"/>
      <c r="CL45" s="108"/>
      <c r="CM45" s="108"/>
      <c r="CN45" s="108"/>
      <c r="CO45" s="108"/>
      <c r="CP45" s="108"/>
      <c r="CQ45" s="108"/>
      <c r="CR45" s="108"/>
      <c r="CS45" s="108"/>
      <c r="CT45" s="108"/>
      <c r="CU45" s="108"/>
      <c r="CV45" s="108"/>
      <c r="CW45" s="108"/>
      <c r="CX45" s="108"/>
      <c r="CY45" s="108"/>
      <c r="CZ45" s="108"/>
      <c r="DA45" s="108"/>
      <c r="DB45" s="108"/>
      <c r="DC45" s="108"/>
      <c r="DD45" s="108"/>
      <c r="DE45" s="108"/>
      <c r="DF45" s="108"/>
      <c r="DG45" s="108"/>
      <c r="DH45" s="108"/>
      <c r="DI45" s="108"/>
      <c r="DJ45" s="108"/>
      <c r="DK45" s="108"/>
      <c r="DL45" s="108"/>
      <c r="DM45" s="108"/>
      <c r="DN45" s="108"/>
      <c r="DO45" s="108"/>
      <c r="DP45" s="108"/>
      <c r="DQ45" s="108"/>
      <c r="DR45" s="108"/>
      <c r="DS45" s="108"/>
      <c r="DT45" s="108"/>
      <c r="DU45" s="108"/>
      <c r="DV45" s="108"/>
      <c r="DW45" s="108"/>
      <c r="DX45" s="108"/>
      <c r="DY45" s="108"/>
      <c r="DZ45" s="108"/>
    </row>
    <row r="46" spans="1:130" s="5" customFormat="1" x14ac:dyDescent="0.25">
      <c r="A46" s="36" t="s">
        <v>51</v>
      </c>
      <c r="B46" s="49" t="s">
        <v>177</v>
      </c>
      <c r="C46" s="36" t="s">
        <v>169</v>
      </c>
      <c r="D46" s="40" t="s">
        <v>68</v>
      </c>
      <c r="E46" s="133">
        <v>445.90216000000004</v>
      </c>
      <c r="F46" s="133">
        <f t="shared" si="22"/>
        <v>446.00000000000006</v>
      </c>
      <c r="G46" s="191">
        <v>7.5009999999999993E-2</v>
      </c>
      <c r="H46" s="191">
        <v>2.283E-2</v>
      </c>
      <c r="I46" s="185">
        <f t="shared" si="23"/>
        <v>9.7839999999999996E-2</v>
      </c>
      <c r="J46" s="38">
        <f t="shared" si="24"/>
        <v>219.40216476784397</v>
      </c>
      <c r="K46" s="90"/>
      <c r="L46" s="88">
        <v>446</v>
      </c>
      <c r="M46" s="89"/>
      <c r="N46" s="89"/>
      <c r="O46" s="89">
        <v>7.9399999999999998E-2</v>
      </c>
      <c r="P46" s="117">
        <v>178.02699999999999</v>
      </c>
      <c r="Q46" s="38"/>
      <c r="R46" s="38"/>
      <c r="S46" s="38"/>
      <c r="T46" s="38"/>
      <c r="U46" s="38">
        <f t="shared" si="39"/>
        <v>-18.847097301717088</v>
      </c>
      <c r="V46" s="38">
        <f t="shared" si="40"/>
        <v>-18.858138802606753</v>
      </c>
      <c r="W46" s="174"/>
      <c r="X46" s="157">
        <f t="shared" si="41"/>
        <v>-5.0978743914468616</v>
      </c>
      <c r="Y46" s="157">
        <f t="shared" si="42"/>
        <v>-10.097874391446862</v>
      </c>
      <c r="Z46" s="157">
        <f t="shared" si="43"/>
        <v>-9.7874391446861608E-2</v>
      </c>
      <c r="AA46" s="157">
        <f t="shared" si="44"/>
        <v>-19.396247632600609</v>
      </c>
      <c r="AB46" s="157">
        <f t="shared" si="45"/>
        <v>9.2004988497068858</v>
      </c>
      <c r="AC46" s="157">
        <f t="shared" si="46"/>
        <v>-2.5202017428004124</v>
      </c>
      <c r="AD46" s="157">
        <f t="shared" si="47"/>
        <v>-7.5202017428004124</v>
      </c>
      <c r="AE46" s="157">
        <f t="shared" si="48"/>
        <v>2.4797982571995876</v>
      </c>
      <c r="AF46" s="157">
        <f t="shared" si="49"/>
        <v>-22.625270752455833</v>
      </c>
      <c r="AG46" s="157">
        <f t="shared" si="50"/>
        <v>17.584867266855007</v>
      </c>
      <c r="AH46" s="157">
        <f t="shared" si="51"/>
        <v>-4.7013897063025825</v>
      </c>
      <c r="AI46" s="157">
        <f t="shared" si="52"/>
        <v>-9.7013897063025816</v>
      </c>
      <c r="AJ46" s="157">
        <f t="shared" si="53"/>
        <v>0.29861029369741754</v>
      </c>
      <c r="AK46" s="157">
        <f t="shared" si="54"/>
        <v>-19.094219337595366</v>
      </c>
      <c r="AL46" s="157">
        <f t="shared" si="55"/>
        <v>9.691439924990199</v>
      </c>
      <c r="AM46" s="157">
        <f t="shared" si="56"/>
        <v>-5.2377599837598465</v>
      </c>
      <c r="AN46" s="157">
        <f t="shared" si="57"/>
        <v>-10.237759983759847</v>
      </c>
      <c r="AO46" s="157">
        <f t="shared" si="58"/>
        <v>-0.23775998375984653</v>
      </c>
      <c r="AP46" s="157">
        <f t="shared" si="59"/>
        <v>-15.600877896744223</v>
      </c>
      <c r="AQ46" s="157">
        <f t="shared" si="60"/>
        <v>5.1253579292245304</v>
      </c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  <c r="BF46" s="43"/>
      <c r="BG46" s="43"/>
      <c r="BH46" s="43"/>
      <c r="BI46" s="43"/>
      <c r="BJ46" s="43"/>
      <c r="BK46" s="43"/>
      <c r="BL46" s="43"/>
      <c r="BM46" s="43"/>
      <c r="BN46" s="43"/>
      <c r="BO46" s="43"/>
      <c r="BP46" s="43"/>
      <c r="BQ46" s="43"/>
      <c r="BR46" s="43"/>
      <c r="BS46" s="43"/>
      <c r="BT46" s="43"/>
      <c r="BU46" s="43"/>
      <c r="BV46" s="43"/>
      <c r="BW46" s="43"/>
      <c r="BX46" s="43"/>
      <c r="BY46" s="43"/>
      <c r="BZ46" s="43"/>
      <c r="CA46" s="43"/>
      <c r="CB46" s="43"/>
      <c r="CC46" s="43"/>
      <c r="CD46" s="43"/>
      <c r="CE46" s="43"/>
      <c r="CF46" s="43"/>
      <c r="CG46" s="43"/>
      <c r="CH46" s="43"/>
      <c r="CI46" s="43"/>
      <c r="CJ46" s="43"/>
      <c r="CK46" s="43"/>
      <c r="CL46" s="43"/>
      <c r="CM46" s="43"/>
      <c r="CN46" s="43"/>
      <c r="CO46" s="43"/>
      <c r="CP46" s="43"/>
      <c r="CQ46" s="43"/>
      <c r="CR46" s="43"/>
      <c r="CS46" s="43"/>
      <c r="CT46" s="43"/>
      <c r="CU46" s="43"/>
      <c r="CV46" s="43"/>
      <c r="CW46" s="43"/>
      <c r="CX46" s="43"/>
      <c r="CY46" s="43"/>
      <c r="CZ46" s="43"/>
      <c r="DA46" s="43"/>
      <c r="DB46" s="43"/>
      <c r="DC46" s="43"/>
      <c r="DD46" s="43"/>
      <c r="DE46" s="43"/>
      <c r="DF46" s="43"/>
      <c r="DG46" s="43"/>
      <c r="DH46" s="43"/>
      <c r="DI46" s="43"/>
      <c r="DJ46" s="43"/>
      <c r="DK46" s="43"/>
      <c r="DL46" s="43"/>
      <c r="DM46" s="43"/>
      <c r="DN46" s="43"/>
      <c r="DO46" s="43"/>
      <c r="DP46" s="43"/>
      <c r="DQ46" s="43"/>
      <c r="DR46" s="43"/>
      <c r="DS46" s="43"/>
      <c r="DT46" s="43"/>
      <c r="DU46" s="43"/>
      <c r="DV46" s="43"/>
      <c r="DW46" s="43"/>
      <c r="DX46" s="43"/>
      <c r="DY46" s="43"/>
      <c r="DZ46" s="43"/>
    </row>
    <row r="47" spans="1:130" s="5" customFormat="1" x14ac:dyDescent="0.25">
      <c r="A47" s="36" t="s">
        <v>51</v>
      </c>
      <c r="B47" s="49" t="s">
        <v>177</v>
      </c>
      <c r="C47" s="36" t="s">
        <v>169</v>
      </c>
      <c r="D47" s="40" t="s">
        <v>69</v>
      </c>
      <c r="E47" s="133">
        <v>446.50146999999998</v>
      </c>
      <c r="F47" s="133">
        <f t="shared" si="22"/>
        <v>446.59999999999997</v>
      </c>
      <c r="G47" s="191">
        <v>7.5609999999999997E-2</v>
      </c>
      <c r="H47" s="191">
        <v>2.2919999999999999E-2</v>
      </c>
      <c r="I47" s="185">
        <f t="shared" si="23"/>
        <v>9.8529999999999993E-2</v>
      </c>
      <c r="J47" s="38">
        <f t="shared" si="24"/>
        <v>220.65279101412125</v>
      </c>
      <c r="K47" s="89"/>
      <c r="L47" s="88">
        <v>446.6</v>
      </c>
      <c r="M47" s="89"/>
      <c r="N47" s="89"/>
      <c r="O47" s="89">
        <v>9.01E-2</v>
      </c>
      <c r="P47" s="117">
        <v>201.74600000000001</v>
      </c>
      <c r="Q47" s="38"/>
      <c r="R47" s="38"/>
      <c r="S47" s="38"/>
      <c r="T47" s="38"/>
      <c r="U47" s="38">
        <f t="shared" si="39"/>
        <v>-8.5557698162995983</v>
      </c>
      <c r="V47" s="38">
        <f t="shared" si="40"/>
        <v>-8.5685709785158579</v>
      </c>
      <c r="W47" s="174"/>
      <c r="X47" s="157">
        <f t="shared" si="41"/>
        <v>-5.0978743914468616</v>
      </c>
      <c r="Y47" s="157">
        <f t="shared" si="42"/>
        <v>-10.097874391446862</v>
      </c>
      <c r="Z47" s="157">
        <f t="shared" si="43"/>
        <v>-9.7874391446861608E-2</v>
      </c>
      <c r="AA47" s="157">
        <f t="shared" si="44"/>
        <v>-19.396247632600609</v>
      </c>
      <c r="AB47" s="157">
        <f t="shared" si="45"/>
        <v>9.2004988497068858</v>
      </c>
      <c r="AC47" s="157">
        <f t="shared" si="46"/>
        <v>-2.5202017428004124</v>
      </c>
      <c r="AD47" s="157">
        <f t="shared" si="47"/>
        <v>-7.5202017428004124</v>
      </c>
      <c r="AE47" s="157">
        <f t="shared" si="48"/>
        <v>2.4797982571995876</v>
      </c>
      <c r="AF47" s="157">
        <f t="shared" si="49"/>
        <v>-22.625270752455833</v>
      </c>
      <c r="AG47" s="157">
        <f t="shared" si="50"/>
        <v>17.584867266855007</v>
      </c>
      <c r="AH47" s="157">
        <f t="shared" si="51"/>
        <v>-4.7013897063025825</v>
      </c>
      <c r="AI47" s="157">
        <f t="shared" si="52"/>
        <v>-9.7013897063025816</v>
      </c>
      <c r="AJ47" s="157">
        <f t="shared" si="53"/>
        <v>0.29861029369741754</v>
      </c>
      <c r="AK47" s="157">
        <f t="shared" si="54"/>
        <v>-19.094219337595366</v>
      </c>
      <c r="AL47" s="157">
        <f t="shared" si="55"/>
        <v>9.691439924990199</v>
      </c>
      <c r="AM47" s="157">
        <f t="shared" si="56"/>
        <v>-5.2377599837598465</v>
      </c>
      <c r="AN47" s="157">
        <f t="shared" si="57"/>
        <v>-10.237759983759847</v>
      </c>
      <c r="AO47" s="157">
        <f t="shared" si="58"/>
        <v>-0.23775998375984653</v>
      </c>
      <c r="AP47" s="157">
        <f t="shared" si="59"/>
        <v>-15.600877896744223</v>
      </c>
      <c r="AQ47" s="157">
        <f t="shared" si="60"/>
        <v>5.1253579292245304</v>
      </c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  <c r="BF47" s="43"/>
      <c r="BG47" s="43"/>
      <c r="BH47" s="43"/>
      <c r="BI47" s="43"/>
      <c r="BJ47" s="43"/>
      <c r="BK47" s="43"/>
      <c r="BL47" s="43"/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3"/>
      <c r="CA47" s="43"/>
      <c r="CB47" s="43"/>
      <c r="CC47" s="43"/>
      <c r="CD47" s="43"/>
      <c r="CE47" s="43"/>
      <c r="CF47" s="43"/>
      <c r="CG47" s="43"/>
      <c r="CH47" s="43"/>
      <c r="CI47" s="43"/>
      <c r="CJ47" s="43"/>
      <c r="CK47" s="43"/>
      <c r="CL47" s="43"/>
      <c r="CM47" s="43"/>
      <c r="CN47" s="43"/>
      <c r="CO47" s="43"/>
      <c r="CP47" s="43"/>
      <c r="CQ47" s="43"/>
      <c r="CR47" s="43"/>
      <c r="CS47" s="43"/>
      <c r="CT47" s="43"/>
      <c r="CU47" s="43"/>
      <c r="CV47" s="43"/>
      <c r="CW47" s="43"/>
      <c r="CX47" s="43"/>
      <c r="CY47" s="43"/>
      <c r="CZ47" s="43"/>
      <c r="DA47" s="43"/>
      <c r="DB47" s="43"/>
      <c r="DC47" s="43"/>
      <c r="DD47" s="43"/>
      <c r="DE47" s="43"/>
      <c r="DF47" s="43"/>
      <c r="DG47" s="43"/>
      <c r="DH47" s="43"/>
      <c r="DI47" s="43"/>
      <c r="DJ47" s="43"/>
      <c r="DK47" s="43"/>
      <c r="DL47" s="43"/>
      <c r="DM47" s="43"/>
      <c r="DN47" s="43"/>
      <c r="DO47" s="43"/>
      <c r="DP47" s="43"/>
      <c r="DQ47" s="43"/>
      <c r="DR47" s="43"/>
      <c r="DS47" s="43"/>
      <c r="DT47" s="43"/>
      <c r="DU47" s="43"/>
      <c r="DV47" s="43"/>
      <c r="DW47" s="43"/>
      <c r="DX47" s="43"/>
      <c r="DY47" s="43"/>
      <c r="DZ47" s="43"/>
    </row>
    <row r="48" spans="1:130" s="5" customFormat="1" x14ac:dyDescent="0.25">
      <c r="A48" s="36" t="s">
        <v>51</v>
      </c>
      <c r="B48" s="49" t="s">
        <v>177</v>
      </c>
      <c r="C48" s="36" t="s">
        <v>169</v>
      </c>
      <c r="D48" s="40" t="s">
        <v>70</v>
      </c>
      <c r="E48" s="133">
        <v>447.10179999999997</v>
      </c>
      <c r="F48" s="133">
        <f t="shared" si="22"/>
        <v>447.2</v>
      </c>
      <c r="G48" s="191">
        <v>7.571E-2</v>
      </c>
      <c r="H48" s="191">
        <v>2.249E-2</v>
      </c>
      <c r="I48" s="185">
        <f t="shared" si="23"/>
        <v>9.8199999999999996E-2</v>
      </c>
      <c r="J48" s="38">
        <f t="shared" si="24"/>
        <v>219.61857758574354</v>
      </c>
      <c r="K48" s="89"/>
      <c r="L48" s="88">
        <v>447.2</v>
      </c>
      <c r="M48" s="89"/>
      <c r="N48" s="89"/>
      <c r="O48" s="93">
        <v>7.1099999999999997E-2</v>
      </c>
      <c r="P48" s="117">
        <v>158.989</v>
      </c>
      <c r="Q48" s="38"/>
      <c r="R48" s="38"/>
      <c r="S48" s="38"/>
      <c r="T48" s="38"/>
      <c r="U48" s="38">
        <f t="shared" si="39"/>
        <v>-27.596741344195518</v>
      </c>
      <c r="V48" s="38">
        <f t="shared" si="40"/>
        <v>-27.606761801411139</v>
      </c>
      <c r="W48" s="174"/>
      <c r="X48" s="157">
        <f t="shared" si="41"/>
        <v>-5.0978743914468616</v>
      </c>
      <c r="Y48" s="157">
        <f t="shared" si="42"/>
        <v>-10.097874391446862</v>
      </c>
      <c r="Z48" s="157">
        <f t="shared" si="43"/>
        <v>-9.7874391446861608E-2</v>
      </c>
      <c r="AA48" s="157">
        <f t="shared" si="44"/>
        <v>-19.396247632600609</v>
      </c>
      <c r="AB48" s="157">
        <f t="shared" si="45"/>
        <v>9.2004988497068858</v>
      </c>
      <c r="AC48" s="157">
        <f t="shared" si="46"/>
        <v>-2.5202017428004124</v>
      </c>
      <c r="AD48" s="157">
        <f t="shared" si="47"/>
        <v>-7.5202017428004124</v>
      </c>
      <c r="AE48" s="157">
        <f t="shared" si="48"/>
        <v>2.4797982571995876</v>
      </c>
      <c r="AF48" s="157">
        <f t="shared" si="49"/>
        <v>-22.625270752455833</v>
      </c>
      <c r="AG48" s="157">
        <f t="shared" si="50"/>
        <v>17.584867266855007</v>
      </c>
      <c r="AH48" s="157">
        <f t="shared" si="51"/>
        <v>-4.7013897063025825</v>
      </c>
      <c r="AI48" s="157">
        <f t="shared" si="52"/>
        <v>-9.7013897063025816</v>
      </c>
      <c r="AJ48" s="157">
        <f t="shared" si="53"/>
        <v>0.29861029369741754</v>
      </c>
      <c r="AK48" s="157">
        <f t="shared" si="54"/>
        <v>-19.094219337595366</v>
      </c>
      <c r="AL48" s="157">
        <f t="shared" si="55"/>
        <v>9.691439924990199</v>
      </c>
      <c r="AM48" s="157">
        <f t="shared" si="56"/>
        <v>-5.2377599837598465</v>
      </c>
      <c r="AN48" s="157">
        <f t="shared" si="57"/>
        <v>-10.237759983759847</v>
      </c>
      <c r="AO48" s="157">
        <f t="shared" si="58"/>
        <v>-0.23775998375984653</v>
      </c>
      <c r="AP48" s="157">
        <f t="shared" si="59"/>
        <v>-15.600877896744223</v>
      </c>
      <c r="AQ48" s="157">
        <f t="shared" si="60"/>
        <v>5.1253579292245304</v>
      </c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43"/>
      <c r="BK48" s="43"/>
      <c r="BL48" s="43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3"/>
      <c r="CA48" s="43"/>
      <c r="CB48" s="43"/>
      <c r="CC48" s="43"/>
      <c r="CD48" s="43"/>
      <c r="CE48" s="43"/>
      <c r="CF48" s="43"/>
      <c r="CG48" s="43"/>
      <c r="CH48" s="43"/>
      <c r="CI48" s="43"/>
      <c r="CJ48" s="43"/>
      <c r="CK48" s="43"/>
      <c r="CL48" s="43"/>
      <c r="CM48" s="43"/>
      <c r="CN48" s="43"/>
      <c r="CO48" s="43"/>
      <c r="CP48" s="43"/>
      <c r="CQ48" s="43"/>
      <c r="CR48" s="43"/>
      <c r="CS48" s="43"/>
      <c r="CT48" s="43"/>
      <c r="CU48" s="43"/>
      <c r="CV48" s="43"/>
      <c r="CW48" s="43"/>
      <c r="CX48" s="43"/>
      <c r="CY48" s="43"/>
      <c r="CZ48" s="43"/>
      <c r="DA48" s="43"/>
      <c r="DB48" s="43"/>
      <c r="DC48" s="43"/>
      <c r="DD48" s="43"/>
      <c r="DE48" s="43"/>
      <c r="DF48" s="43"/>
      <c r="DG48" s="43"/>
      <c r="DH48" s="43"/>
      <c r="DI48" s="43"/>
      <c r="DJ48" s="43"/>
      <c r="DK48" s="43"/>
      <c r="DL48" s="43"/>
      <c r="DM48" s="43"/>
      <c r="DN48" s="43"/>
      <c r="DO48" s="43"/>
      <c r="DP48" s="43"/>
      <c r="DQ48" s="43"/>
      <c r="DR48" s="43"/>
      <c r="DS48" s="43"/>
      <c r="DT48" s="43"/>
      <c r="DU48" s="43"/>
      <c r="DV48" s="43"/>
      <c r="DW48" s="43"/>
      <c r="DX48" s="43"/>
      <c r="DY48" s="43"/>
      <c r="DZ48" s="43"/>
    </row>
    <row r="49" spans="1:130" s="43" customFormat="1" x14ac:dyDescent="0.25">
      <c r="A49" s="96" t="s">
        <v>122</v>
      </c>
      <c r="B49" s="64" t="s">
        <v>178</v>
      </c>
      <c r="C49" s="197" t="s">
        <v>201</v>
      </c>
      <c r="D49" s="40" t="s">
        <v>68</v>
      </c>
      <c r="E49" s="133">
        <v>446.30239</v>
      </c>
      <c r="F49" s="133">
        <f t="shared" si="22"/>
        <v>446.4</v>
      </c>
      <c r="G49" s="191">
        <v>7.5139999999999998E-2</v>
      </c>
      <c r="H49" s="191">
        <v>2.247E-2</v>
      </c>
      <c r="I49" s="185">
        <f t="shared" si="23"/>
        <v>9.7610000000000002E-2</v>
      </c>
      <c r="J49" s="38">
        <f t="shared" si="24"/>
        <v>218.69016755348352</v>
      </c>
      <c r="K49" s="88">
        <v>446.8</v>
      </c>
      <c r="L49" s="88">
        <v>446.8</v>
      </c>
      <c r="M49" s="89"/>
      <c r="N49" s="89"/>
      <c r="O49" s="93">
        <v>0.19600000000000001</v>
      </c>
      <c r="P49" s="89">
        <v>168.3</v>
      </c>
      <c r="Q49" s="38"/>
      <c r="R49" s="38"/>
      <c r="S49" s="38"/>
      <c r="T49" s="38"/>
      <c r="U49" s="38">
        <f t="shared" si="39"/>
        <v>100.79909845302734</v>
      </c>
      <c r="V49" s="38">
        <f t="shared" si="40"/>
        <v>-23.041807556876069</v>
      </c>
      <c r="W49" s="174"/>
      <c r="X49" s="157">
        <f t="shared" si="41"/>
        <v>-5.0978743914468616</v>
      </c>
      <c r="Y49" s="157">
        <f t="shared" si="42"/>
        <v>-10.097874391446862</v>
      </c>
      <c r="Z49" s="157">
        <f t="shared" si="43"/>
        <v>-9.7874391446861608E-2</v>
      </c>
      <c r="AA49" s="157">
        <f t="shared" si="44"/>
        <v>-19.396247632600609</v>
      </c>
      <c r="AB49" s="157">
        <f t="shared" si="45"/>
        <v>9.2004988497068858</v>
      </c>
      <c r="AC49" s="157">
        <f t="shared" si="46"/>
        <v>-2.5202017428004124</v>
      </c>
      <c r="AD49" s="157">
        <f t="shared" si="47"/>
        <v>-7.5202017428004124</v>
      </c>
      <c r="AE49" s="157">
        <f t="shared" si="48"/>
        <v>2.4797982571995876</v>
      </c>
      <c r="AF49" s="157">
        <f t="shared" si="49"/>
        <v>-22.625270752455833</v>
      </c>
      <c r="AG49" s="157">
        <f t="shared" si="50"/>
        <v>17.584867266855007</v>
      </c>
      <c r="AH49" s="157">
        <f t="shared" si="51"/>
        <v>-4.7013897063025825</v>
      </c>
      <c r="AI49" s="157">
        <f t="shared" si="52"/>
        <v>-9.7013897063025816</v>
      </c>
      <c r="AJ49" s="157">
        <f t="shared" si="53"/>
        <v>0.29861029369741754</v>
      </c>
      <c r="AK49" s="157">
        <f t="shared" si="54"/>
        <v>-19.094219337595366</v>
      </c>
      <c r="AL49" s="157">
        <f t="shared" si="55"/>
        <v>9.691439924990199</v>
      </c>
      <c r="AM49" s="157">
        <f t="shared" si="56"/>
        <v>-5.2377599837598465</v>
      </c>
      <c r="AN49" s="157">
        <f t="shared" si="57"/>
        <v>-10.237759983759847</v>
      </c>
      <c r="AO49" s="157">
        <f t="shared" si="58"/>
        <v>-0.23775998375984653</v>
      </c>
      <c r="AP49" s="157">
        <f t="shared" si="59"/>
        <v>-15.600877896744223</v>
      </c>
      <c r="AQ49" s="157">
        <f t="shared" si="60"/>
        <v>5.1253579292245304</v>
      </c>
    </row>
    <row r="50" spans="1:130" s="43" customFormat="1" x14ac:dyDescent="0.25">
      <c r="A50" s="96" t="s">
        <v>122</v>
      </c>
      <c r="B50" s="64" t="s">
        <v>178</v>
      </c>
      <c r="C50" s="197" t="s">
        <v>201</v>
      </c>
      <c r="D50" s="40" t="s">
        <v>69</v>
      </c>
      <c r="E50" s="133">
        <v>445.90203000000002</v>
      </c>
      <c r="F50" s="133">
        <f t="shared" si="22"/>
        <v>446.00000000000006</v>
      </c>
      <c r="G50" s="191">
        <v>7.5149999999999995E-2</v>
      </c>
      <c r="H50" s="191">
        <v>2.282E-2</v>
      </c>
      <c r="I50" s="185">
        <f t="shared" si="23"/>
        <v>9.7970000000000002E-2</v>
      </c>
      <c r="J50" s="38">
        <f t="shared" si="24"/>
        <v>219.69372428235059</v>
      </c>
      <c r="K50" s="88">
        <v>446.4</v>
      </c>
      <c r="L50" s="88">
        <v>446.4</v>
      </c>
      <c r="M50" s="89"/>
      <c r="N50" s="89"/>
      <c r="O50" s="93">
        <v>0.20499999999999999</v>
      </c>
      <c r="P50" s="89">
        <v>181.9</v>
      </c>
      <c r="Q50" s="38"/>
      <c r="R50" s="38"/>
      <c r="S50" s="38"/>
      <c r="T50" s="38"/>
      <c r="U50" s="38">
        <f t="shared" si="39"/>
        <v>109.24772889660099</v>
      </c>
      <c r="V50" s="38">
        <f t="shared" si="40"/>
        <v>-17.202914833278555</v>
      </c>
      <c r="W50" s="174"/>
      <c r="X50" s="157">
        <f t="shared" si="41"/>
        <v>-5.0978743914468616</v>
      </c>
      <c r="Y50" s="157">
        <f t="shared" si="42"/>
        <v>-10.097874391446862</v>
      </c>
      <c r="Z50" s="157">
        <f t="shared" si="43"/>
        <v>-9.7874391446861608E-2</v>
      </c>
      <c r="AA50" s="157">
        <f t="shared" si="44"/>
        <v>-19.396247632600609</v>
      </c>
      <c r="AB50" s="157">
        <f t="shared" si="45"/>
        <v>9.2004988497068858</v>
      </c>
      <c r="AC50" s="157">
        <f t="shared" si="46"/>
        <v>-2.5202017428004124</v>
      </c>
      <c r="AD50" s="157">
        <f t="shared" si="47"/>
        <v>-7.5202017428004124</v>
      </c>
      <c r="AE50" s="157">
        <f t="shared" si="48"/>
        <v>2.4797982571995876</v>
      </c>
      <c r="AF50" s="157">
        <f t="shared" si="49"/>
        <v>-22.625270752455833</v>
      </c>
      <c r="AG50" s="157">
        <f t="shared" si="50"/>
        <v>17.584867266855007</v>
      </c>
      <c r="AH50" s="157">
        <f t="shared" si="51"/>
        <v>-4.7013897063025825</v>
      </c>
      <c r="AI50" s="157">
        <f t="shared" si="52"/>
        <v>-9.7013897063025816</v>
      </c>
      <c r="AJ50" s="157">
        <f t="shared" si="53"/>
        <v>0.29861029369741754</v>
      </c>
      <c r="AK50" s="157">
        <f t="shared" si="54"/>
        <v>-19.094219337595366</v>
      </c>
      <c r="AL50" s="157">
        <f t="shared" si="55"/>
        <v>9.691439924990199</v>
      </c>
      <c r="AM50" s="157">
        <f t="shared" si="56"/>
        <v>-5.2377599837598465</v>
      </c>
      <c r="AN50" s="157">
        <f t="shared" si="57"/>
        <v>-10.237759983759847</v>
      </c>
      <c r="AO50" s="157">
        <f t="shared" si="58"/>
        <v>-0.23775998375984653</v>
      </c>
      <c r="AP50" s="157">
        <f t="shared" si="59"/>
        <v>-15.600877896744223</v>
      </c>
      <c r="AQ50" s="157">
        <f t="shared" si="60"/>
        <v>5.1253579292245304</v>
      </c>
    </row>
    <row r="51" spans="1:130" s="43" customFormat="1" x14ac:dyDescent="0.25">
      <c r="A51" s="96" t="s">
        <v>122</v>
      </c>
      <c r="B51" s="64" t="s">
        <v>178</v>
      </c>
      <c r="C51" s="197" t="s">
        <v>201</v>
      </c>
      <c r="D51" s="40" t="s">
        <v>70</v>
      </c>
      <c r="E51" s="133">
        <v>446.50188000000003</v>
      </c>
      <c r="F51" s="133">
        <f t="shared" si="22"/>
        <v>446.6</v>
      </c>
      <c r="G51" s="191">
        <v>7.5850000000000001E-2</v>
      </c>
      <c r="H51" s="191">
        <v>2.2270000000000002E-2</v>
      </c>
      <c r="I51" s="185">
        <f t="shared" si="23"/>
        <v>9.8119999999999999E-2</v>
      </c>
      <c r="J51" s="38">
        <f t="shared" si="24"/>
        <v>219.73449180152863</v>
      </c>
      <c r="K51" s="88">
        <v>446.9</v>
      </c>
      <c r="L51" s="88">
        <v>446.9</v>
      </c>
      <c r="M51" s="89"/>
      <c r="N51" s="89"/>
      <c r="O51" s="93">
        <v>0.1946</v>
      </c>
      <c r="P51" s="88">
        <v>167.2</v>
      </c>
      <c r="Q51" s="38"/>
      <c r="R51" s="38"/>
      <c r="S51" s="38"/>
      <c r="T51" s="38"/>
      <c r="U51" s="38">
        <f t="shared" si="39"/>
        <v>98.328577252344061</v>
      </c>
      <c r="V51" s="38">
        <f t="shared" si="40"/>
        <v>-23.908168158224115</v>
      </c>
      <c r="W51" s="174"/>
      <c r="X51" s="157">
        <f t="shared" si="41"/>
        <v>-5.0978743914468616</v>
      </c>
      <c r="Y51" s="157">
        <f t="shared" si="42"/>
        <v>-10.097874391446862</v>
      </c>
      <c r="Z51" s="157">
        <f t="shared" si="43"/>
        <v>-9.7874391446861608E-2</v>
      </c>
      <c r="AA51" s="157">
        <f t="shared" si="44"/>
        <v>-19.396247632600609</v>
      </c>
      <c r="AB51" s="157">
        <f t="shared" si="45"/>
        <v>9.2004988497068858</v>
      </c>
      <c r="AC51" s="157">
        <f t="shared" si="46"/>
        <v>-2.5202017428004124</v>
      </c>
      <c r="AD51" s="157">
        <f t="shared" si="47"/>
        <v>-7.5202017428004124</v>
      </c>
      <c r="AE51" s="157">
        <f t="shared" si="48"/>
        <v>2.4797982571995876</v>
      </c>
      <c r="AF51" s="157">
        <f t="shared" si="49"/>
        <v>-22.625270752455833</v>
      </c>
      <c r="AG51" s="157">
        <f t="shared" si="50"/>
        <v>17.584867266855007</v>
      </c>
      <c r="AH51" s="157">
        <f t="shared" si="51"/>
        <v>-4.7013897063025825</v>
      </c>
      <c r="AI51" s="157">
        <f t="shared" si="52"/>
        <v>-9.7013897063025816</v>
      </c>
      <c r="AJ51" s="157">
        <f t="shared" si="53"/>
        <v>0.29861029369741754</v>
      </c>
      <c r="AK51" s="157">
        <f t="shared" si="54"/>
        <v>-19.094219337595366</v>
      </c>
      <c r="AL51" s="157">
        <f t="shared" si="55"/>
        <v>9.691439924990199</v>
      </c>
      <c r="AM51" s="157">
        <f t="shared" si="56"/>
        <v>-5.2377599837598465</v>
      </c>
      <c r="AN51" s="157">
        <f t="shared" si="57"/>
        <v>-10.237759983759847</v>
      </c>
      <c r="AO51" s="157">
        <f t="shared" si="58"/>
        <v>-0.23775998375984653</v>
      </c>
      <c r="AP51" s="157">
        <f t="shared" si="59"/>
        <v>-15.600877896744223</v>
      </c>
      <c r="AQ51" s="157">
        <f t="shared" si="60"/>
        <v>5.1253579292245304</v>
      </c>
    </row>
    <row r="52" spans="1:130" s="5" customFormat="1" x14ac:dyDescent="0.25">
      <c r="A52" s="37" t="s">
        <v>54</v>
      </c>
      <c r="B52" s="49" t="s">
        <v>179</v>
      </c>
      <c r="C52" s="196" t="s">
        <v>199</v>
      </c>
      <c r="D52" s="40" t="s">
        <v>68</v>
      </c>
      <c r="E52" s="133">
        <v>448.3021</v>
      </c>
      <c r="F52" s="133">
        <f t="shared" si="22"/>
        <v>448.4</v>
      </c>
      <c r="G52" s="191">
        <v>7.5149999999999995E-2</v>
      </c>
      <c r="H52" s="191">
        <v>2.2749999999999999E-2</v>
      </c>
      <c r="I52" s="185">
        <f t="shared" si="23"/>
        <v>9.7899999999999987E-2</v>
      </c>
      <c r="J52" s="38">
        <f t="shared" si="24"/>
        <v>218.36153044338266</v>
      </c>
      <c r="K52" s="89"/>
      <c r="L52" s="92">
        <v>488.53</v>
      </c>
      <c r="M52" s="89"/>
      <c r="N52" s="89"/>
      <c r="O52" s="93">
        <v>9.5699999999999993E-2</v>
      </c>
      <c r="P52" s="89">
        <v>213</v>
      </c>
      <c r="Q52" s="38"/>
      <c r="R52" s="38"/>
      <c r="S52" s="38"/>
      <c r="T52" s="38"/>
      <c r="U52" s="38">
        <f t="shared" si="39"/>
        <v>-2.2471910112359486</v>
      </c>
      <c r="V52" s="38">
        <f t="shared" si="40"/>
        <v>-2.4553456977958001</v>
      </c>
      <c r="W52" s="174"/>
      <c r="X52" s="157">
        <f t="shared" si="41"/>
        <v>-5.0978743914468616</v>
      </c>
      <c r="Y52" s="157">
        <f t="shared" si="42"/>
        <v>-10.097874391446862</v>
      </c>
      <c r="Z52" s="157">
        <f t="shared" si="43"/>
        <v>-9.7874391446861608E-2</v>
      </c>
      <c r="AA52" s="157">
        <f t="shared" si="44"/>
        <v>-19.396247632600609</v>
      </c>
      <c r="AB52" s="157">
        <f t="shared" si="45"/>
        <v>9.2004988497068858</v>
      </c>
      <c r="AC52" s="157">
        <f t="shared" si="46"/>
        <v>-2.5202017428004124</v>
      </c>
      <c r="AD52" s="157">
        <f t="shared" si="47"/>
        <v>-7.5202017428004124</v>
      </c>
      <c r="AE52" s="157">
        <f t="shared" si="48"/>
        <v>2.4797982571995876</v>
      </c>
      <c r="AF52" s="157">
        <f t="shared" si="49"/>
        <v>-22.625270752455833</v>
      </c>
      <c r="AG52" s="157">
        <f t="shared" si="50"/>
        <v>17.584867266855007</v>
      </c>
      <c r="AH52" s="157">
        <f t="shared" si="51"/>
        <v>-4.7013897063025825</v>
      </c>
      <c r="AI52" s="157">
        <f t="shared" si="52"/>
        <v>-9.7013897063025816</v>
      </c>
      <c r="AJ52" s="157">
        <f t="shared" si="53"/>
        <v>0.29861029369741754</v>
      </c>
      <c r="AK52" s="157">
        <f t="shared" si="54"/>
        <v>-19.094219337595366</v>
      </c>
      <c r="AL52" s="157">
        <f t="shared" si="55"/>
        <v>9.691439924990199</v>
      </c>
      <c r="AM52" s="157">
        <f t="shared" si="56"/>
        <v>-5.2377599837598465</v>
      </c>
      <c r="AN52" s="157">
        <f t="shared" si="57"/>
        <v>-10.237759983759847</v>
      </c>
      <c r="AO52" s="157">
        <f t="shared" si="58"/>
        <v>-0.23775998375984653</v>
      </c>
      <c r="AP52" s="157">
        <f t="shared" si="59"/>
        <v>-15.600877896744223</v>
      </c>
      <c r="AQ52" s="157">
        <f t="shared" si="60"/>
        <v>5.1253579292245304</v>
      </c>
      <c r="AR52" s="43"/>
      <c r="AS52" s="43"/>
      <c r="AT52" s="43"/>
      <c r="AU52" s="43"/>
      <c r="AV52" s="43"/>
      <c r="AW52" s="43"/>
      <c r="AX52" s="43"/>
      <c r="AY52" s="43"/>
      <c r="AZ52" s="43"/>
      <c r="BA52" s="43"/>
      <c r="BB52" s="43"/>
      <c r="BC52" s="43"/>
      <c r="BD52" s="43"/>
      <c r="BE52" s="43"/>
      <c r="BF52" s="43"/>
      <c r="BG52" s="43"/>
      <c r="BH52" s="43"/>
      <c r="BI52" s="43"/>
      <c r="BJ52" s="43"/>
      <c r="BK52" s="43"/>
      <c r="BL52" s="43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43"/>
      <c r="CA52" s="43"/>
      <c r="CB52" s="43"/>
      <c r="CC52" s="43"/>
      <c r="CD52" s="43"/>
      <c r="CE52" s="43"/>
      <c r="CF52" s="43"/>
      <c r="CG52" s="43"/>
      <c r="CH52" s="43"/>
      <c r="CI52" s="43"/>
      <c r="CJ52" s="43"/>
      <c r="CK52" s="43"/>
      <c r="CL52" s="43"/>
      <c r="CM52" s="43"/>
      <c r="CN52" s="43"/>
      <c r="CO52" s="43"/>
      <c r="CP52" s="43"/>
      <c r="CQ52" s="43"/>
      <c r="CR52" s="43"/>
      <c r="CS52" s="43"/>
      <c r="CT52" s="43"/>
      <c r="CU52" s="43"/>
      <c r="CV52" s="43"/>
      <c r="CW52" s="43"/>
      <c r="CX52" s="43"/>
      <c r="CY52" s="43"/>
      <c r="CZ52" s="43"/>
      <c r="DA52" s="43"/>
      <c r="DB52" s="43"/>
      <c r="DC52" s="43"/>
      <c r="DD52" s="43"/>
      <c r="DE52" s="43"/>
      <c r="DF52" s="43"/>
      <c r="DG52" s="43"/>
      <c r="DH52" s="43"/>
      <c r="DI52" s="43"/>
      <c r="DJ52" s="43"/>
      <c r="DK52" s="43"/>
      <c r="DL52" s="43"/>
      <c r="DM52" s="43"/>
      <c r="DN52" s="43"/>
      <c r="DO52" s="43"/>
      <c r="DP52" s="43"/>
      <c r="DQ52" s="43"/>
      <c r="DR52" s="43"/>
      <c r="DS52" s="43"/>
      <c r="DT52" s="43"/>
      <c r="DU52" s="43"/>
      <c r="DV52" s="43"/>
      <c r="DW52" s="43"/>
      <c r="DX52" s="43"/>
      <c r="DY52" s="43"/>
      <c r="DZ52" s="43"/>
    </row>
    <row r="53" spans="1:130" s="5" customFormat="1" x14ac:dyDescent="0.25">
      <c r="A53" s="37" t="s">
        <v>54</v>
      </c>
      <c r="B53" s="49" t="s">
        <v>179</v>
      </c>
      <c r="C53" s="196" t="s">
        <v>199</v>
      </c>
      <c r="D53" s="40" t="s">
        <v>69</v>
      </c>
      <c r="E53" s="133">
        <v>446.00198</v>
      </c>
      <c r="F53" s="133">
        <f t="shared" si="22"/>
        <v>446.09999999999997</v>
      </c>
      <c r="G53" s="191">
        <v>7.5410000000000005E-2</v>
      </c>
      <c r="H53" s="191">
        <v>2.2610000000000002E-2</v>
      </c>
      <c r="I53" s="185">
        <f t="shared" si="23"/>
        <v>9.802000000000001E-2</v>
      </c>
      <c r="J53" s="38">
        <f t="shared" si="24"/>
        <v>219.75658306555189</v>
      </c>
      <c r="K53" s="89"/>
      <c r="L53" s="92"/>
      <c r="M53" s="89"/>
      <c r="N53" s="89"/>
      <c r="O53" s="93"/>
      <c r="P53" s="89"/>
      <c r="Q53" s="38"/>
      <c r="R53" s="38"/>
      <c r="S53" s="38"/>
      <c r="T53" s="38"/>
      <c r="U53" s="38"/>
      <c r="V53" s="38"/>
      <c r="W53" s="174" t="s">
        <v>198</v>
      </c>
      <c r="X53" s="157">
        <f t="shared" si="41"/>
        <v>-5.0978743914468616</v>
      </c>
      <c r="Y53" s="157">
        <f t="shared" si="42"/>
        <v>-10.097874391446862</v>
      </c>
      <c r="Z53" s="157">
        <f t="shared" si="43"/>
        <v>-9.7874391446861608E-2</v>
      </c>
      <c r="AA53" s="157">
        <f t="shared" si="44"/>
        <v>-19.396247632600609</v>
      </c>
      <c r="AB53" s="157">
        <f t="shared" si="45"/>
        <v>9.2004988497068858</v>
      </c>
      <c r="AC53" s="157">
        <f t="shared" si="46"/>
        <v>-2.5202017428004124</v>
      </c>
      <c r="AD53" s="157">
        <f t="shared" si="47"/>
        <v>-7.5202017428004124</v>
      </c>
      <c r="AE53" s="157">
        <f t="shared" si="48"/>
        <v>2.4797982571995876</v>
      </c>
      <c r="AF53" s="157">
        <f t="shared" si="49"/>
        <v>-22.625270752455833</v>
      </c>
      <c r="AG53" s="157">
        <f t="shared" si="50"/>
        <v>17.584867266855007</v>
      </c>
      <c r="AH53" s="157">
        <f t="shared" si="51"/>
        <v>-4.7013897063025825</v>
      </c>
      <c r="AI53" s="157">
        <f t="shared" si="52"/>
        <v>-9.7013897063025816</v>
      </c>
      <c r="AJ53" s="157">
        <f t="shared" si="53"/>
        <v>0.29861029369741754</v>
      </c>
      <c r="AK53" s="157">
        <f t="shared" si="54"/>
        <v>-19.094219337595366</v>
      </c>
      <c r="AL53" s="157">
        <f t="shared" si="55"/>
        <v>9.691439924990199</v>
      </c>
      <c r="AM53" s="157">
        <f t="shared" si="56"/>
        <v>-5.2377599837598465</v>
      </c>
      <c r="AN53" s="157">
        <f t="shared" si="57"/>
        <v>-10.237759983759847</v>
      </c>
      <c r="AO53" s="157">
        <f t="shared" si="58"/>
        <v>-0.23775998375984653</v>
      </c>
      <c r="AP53" s="157">
        <f t="shared" si="59"/>
        <v>-15.600877896744223</v>
      </c>
      <c r="AQ53" s="157">
        <f t="shared" si="60"/>
        <v>5.1253579292245304</v>
      </c>
      <c r="AR53" s="43"/>
      <c r="AS53" s="43"/>
      <c r="AT53" s="43"/>
      <c r="AU53" s="43"/>
      <c r="AV53" s="43"/>
      <c r="AW53" s="43"/>
      <c r="AX53" s="43"/>
      <c r="AY53" s="43"/>
      <c r="AZ53" s="43"/>
      <c r="BA53" s="43"/>
      <c r="BB53" s="43"/>
      <c r="BC53" s="43"/>
      <c r="BD53" s="43"/>
      <c r="BE53" s="43"/>
      <c r="BF53" s="43"/>
      <c r="BG53" s="43"/>
      <c r="BH53" s="43"/>
      <c r="BI53" s="43"/>
      <c r="BJ53" s="43"/>
      <c r="BK53" s="43"/>
      <c r="BL53" s="43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43"/>
      <c r="CA53" s="43"/>
      <c r="CB53" s="43"/>
      <c r="CC53" s="43"/>
      <c r="CD53" s="43"/>
      <c r="CE53" s="43"/>
      <c r="CF53" s="43"/>
      <c r="CG53" s="43"/>
      <c r="CH53" s="43"/>
      <c r="CI53" s="43"/>
      <c r="CJ53" s="43"/>
      <c r="CK53" s="43"/>
      <c r="CL53" s="43"/>
      <c r="CM53" s="43"/>
      <c r="CN53" s="43"/>
      <c r="CO53" s="43"/>
      <c r="CP53" s="43"/>
      <c r="CQ53" s="43"/>
      <c r="CR53" s="43"/>
      <c r="CS53" s="43"/>
      <c r="CT53" s="43"/>
      <c r="CU53" s="43"/>
      <c r="CV53" s="43"/>
      <c r="CW53" s="43"/>
      <c r="CX53" s="43"/>
      <c r="CY53" s="43"/>
      <c r="CZ53" s="43"/>
      <c r="DA53" s="43"/>
      <c r="DB53" s="43"/>
      <c r="DC53" s="43"/>
      <c r="DD53" s="43"/>
      <c r="DE53" s="43"/>
      <c r="DF53" s="43"/>
      <c r="DG53" s="43"/>
      <c r="DH53" s="43"/>
      <c r="DI53" s="43"/>
      <c r="DJ53" s="43"/>
      <c r="DK53" s="43"/>
      <c r="DL53" s="43"/>
      <c r="DM53" s="43"/>
      <c r="DN53" s="43"/>
      <c r="DO53" s="43"/>
      <c r="DP53" s="43"/>
      <c r="DQ53" s="43"/>
      <c r="DR53" s="43"/>
      <c r="DS53" s="43"/>
      <c r="DT53" s="43"/>
      <c r="DU53" s="43"/>
      <c r="DV53" s="43"/>
      <c r="DW53" s="43"/>
      <c r="DX53" s="43"/>
      <c r="DY53" s="43"/>
      <c r="DZ53" s="43"/>
    </row>
    <row r="54" spans="1:130" s="5" customFormat="1" x14ac:dyDescent="0.25">
      <c r="A54" s="37" t="s">
        <v>54</v>
      </c>
      <c r="B54" s="49" t="s">
        <v>179</v>
      </c>
      <c r="C54" s="196" t="s">
        <v>199</v>
      </c>
      <c r="D54" s="40" t="s">
        <v>70</v>
      </c>
      <c r="E54" s="133">
        <v>446.20197000000007</v>
      </c>
      <c r="F54" s="133">
        <f t="shared" si="22"/>
        <v>446.30000000000007</v>
      </c>
      <c r="G54" s="191">
        <v>7.5520000000000004E-2</v>
      </c>
      <c r="H54" s="191">
        <v>2.2509999999999999E-2</v>
      </c>
      <c r="I54" s="185">
        <f t="shared" si="23"/>
        <v>9.8030000000000006E-2</v>
      </c>
      <c r="J54" s="38">
        <f t="shared" si="24"/>
        <v>219.6805028684071</v>
      </c>
      <c r="K54" s="89"/>
      <c r="L54" s="92">
        <v>446.31</v>
      </c>
      <c r="M54" s="89"/>
      <c r="N54" s="89"/>
      <c r="O54" s="93">
        <v>9.5299999999999996E-2</v>
      </c>
      <c r="P54" s="89">
        <v>214</v>
      </c>
      <c r="Q54" s="38"/>
      <c r="R54" s="38"/>
      <c r="S54" s="38"/>
      <c r="T54" s="38"/>
      <c r="U54" s="38">
        <f t="shared" si="39"/>
        <v>-2.7848617770070487</v>
      </c>
      <c r="V54" s="38">
        <f t="shared" si="40"/>
        <v>-2.5858020143962595</v>
      </c>
      <c r="W54" s="174"/>
      <c r="X54" s="157">
        <f t="shared" si="41"/>
        <v>-5.0978743914468616</v>
      </c>
      <c r="Y54" s="157">
        <f t="shared" si="42"/>
        <v>-10.097874391446862</v>
      </c>
      <c r="Z54" s="157">
        <f t="shared" si="43"/>
        <v>-9.7874391446861608E-2</v>
      </c>
      <c r="AA54" s="157">
        <f t="shared" si="44"/>
        <v>-19.396247632600609</v>
      </c>
      <c r="AB54" s="157">
        <f t="shared" si="45"/>
        <v>9.2004988497068858</v>
      </c>
      <c r="AC54" s="157">
        <f t="shared" si="46"/>
        <v>-2.5202017428004124</v>
      </c>
      <c r="AD54" s="157">
        <f t="shared" si="47"/>
        <v>-7.5202017428004124</v>
      </c>
      <c r="AE54" s="157">
        <f t="shared" si="48"/>
        <v>2.4797982571995876</v>
      </c>
      <c r="AF54" s="157">
        <f t="shared" si="49"/>
        <v>-22.625270752455833</v>
      </c>
      <c r="AG54" s="157">
        <f t="shared" si="50"/>
        <v>17.584867266855007</v>
      </c>
      <c r="AH54" s="157">
        <f t="shared" si="51"/>
        <v>-4.7013897063025825</v>
      </c>
      <c r="AI54" s="157">
        <f t="shared" si="52"/>
        <v>-9.7013897063025816</v>
      </c>
      <c r="AJ54" s="157">
        <f t="shared" si="53"/>
        <v>0.29861029369741754</v>
      </c>
      <c r="AK54" s="157">
        <f t="shared" si="54"/>
        <v>-19.094219337595366</v>
      </c>
      <c r="AL54" s="157">
        <f t="shared" si="55"/>
        <v>9.691439924990199</v>
      </c>
      <c r="AM54" s="157">
        <f t="shared" si="56"/>
        <v>-5.2377599837598465</v>
      </c>
      <c r="AN54" s="157">
        <f t="shared" si="57"/>
        <v>-10.237759983759847</v>
      </c>
      <c r="AO54" s="157">
        <f t="shared" si="58"/>
        <v>-0.23775998375984653</v>
      </c>
      <c r="AP54" s="157">
        <f t="shared" si="59"/>
        <v>-15.600877896744223</v>
      </c>
      <c r="AQ54" s="157">
        <f t="shared" si="60"/>
        <v>5.1253579292245304</v>
      </c>
      <c r="AR54" s="43"/>
      <c r="AS54" s="43"/>
      <c r="AT54" s="43"/>
      <c r="AU54" s="43"/>
      <c r="AV54" s="43"/>
      <c r="AW54" s="43"/>
      <c r="AX54" s="43"/>
      <c r="AY54" s="43"/>
      <c r="AZ54" s="43"/>
      <c r="BA54" s="43"/>
      <c r="BB54" s="43"/>
      <c r="BC54" s="43"/>
      <c r="BD54" s="43"/>
      <c r="BE54" s="43"/>
      <c r="BF54" s="43"/>
      <c r="BG54" s="43"/>
      <c r="BH54" s="43"/>
      <c r="BI54" s="43"/>
      <c r="BJ54" s="43"/>
      <c r="BK54" s="43"/>
      <c r="BL54" s="43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43"/>
      <c r="CA54" s="43"/>
      <c r="CB54" s="43"/>
      <c r="CC54" s="43"/>
      <c r="CD54" s="43"/>
      <c r="CE54" s="43"/>
      <c r="CF54" s="43"/>
      <c r="CG54" s="43"/>
      <c r="CH54" s="43"/>
      <c r="CI54" s="43"/>
      <c r="CJ54" s="43"/>
      <c r="CK54" s="43"/>
      <c r="CL54" s="43"/>
      <c r="CM54" s="43"/>
      <c r="CN54" s="43"/>
      <c r="CO54" s="43"/>
      <c r="CP54" s="43"/>
      <c r="CQ54" s="43"/>
      <c r="CR54" s="43"/>
      <c r="CS54" s="43"/>
      <c r="CT54" s="43"/>
      <c r="CU54" s="43"/>
      <c r="CV54" s="43"/>
      <c r="CW54" s="43"/>
      <c r="CX54" s="43"/>
      <c r="CY54" s="43"/>
      <c r="CZ54" s="43"/>
      <c r="DA54" s="43"/>
      <c r="DB54" s="43"/>
      <c r="DC54" s="43"/>
      <c r="DD54" s="43"/>
      <c r="DE54" s="43"/>
      <c r="DF54" s="43"/>
      <c r="DG54" s="43"/>
      <c r="DH54" s="43"/>
      <c r="DI54" s="43"/>
      <c r="DJ54" s="43"/>
      <c r="DK54" s="43"/>
      <c r="DL54" s="43"/>
      <c r="DM54" s="43"/>
      <c r="DN54" s="43"/>
      <c r="DO54" s="43"/>
      <c r="DP54" s="43"/>
      <c r="DQ54" s="43"/>
      <c r="DR54" s="43"/>
      <c r="DS54" s="43"/>
      <c r="DT54" s="43"/>
      <c r="DU54" s="43"/>
      <c r="DV54" s="43"/>
      <c r="DW54" s="43"/>
      <c r="DX54" s="43"/>
      <c r="DY54" s="43"/>
      <c r="DZ54" s="43"/>
    </row>
    <row r="55" spans="1:130" s="5" customFormat="1" x14ac:dyDescent="0.25">
      <c r="A55" s="37" t="s">
        <v>55</v>
      </c>
      <c r="B55" s="49" t="s">
        <v>180</v>
      </c>
      <c r="C55" s="196" t="s">
        <v>202</v>
      </c>
      <c r="D55" s="40" t="s">
        <v>68</v>
      </c>
      <c r="E55" s="133">
        <v>446.40183000000002</v>
      </c>
      <c r="F55" s="133">
        <f t="shared" si="22"/>
        <v>446.50000000000006</v>
      </c>
      <c r="G55" s="191">
        <v>7.5550000000000006E-2</v>
      </c>
      <c r="H55" s="191">
        <v>2.2620000000000001E-2</v>
      </c>
      <c r="I55" s="185">
        <f t="shared" si="23"/>
        <v>9.8170000000000007E-2</v>
      </c>
      <c r="J55" s="38">
        <f t="shared" si="24"/>
        <v>219.89572392880652</v>
      </c>
      <c r="K55" s="89">
        <v>450</v>
      </c>
      <c r="L55" s="179">
        <v>446.22</v>
      </c>
      <c r="M55" s="89">
        <v>7.0699999999999999E-2</v>
      </c>
      <c r="N55" s="89">
        <v>2.2800000000000001E-2</v>
      </c>
      <c r="O55" s="93">
        <v>9.35E-2</v>
      </c>
      <c r="P55" s="89">
        <v>209.56</v>
      </c>
      <c r="Q55" s="38">
        <f t="shared" si="35"/>
        <v>75.61497326203208</v>
      </c>
      <c r="R55" s="38">
        <f t="shared" si="36"/>
        <v>-6.4195896757114586</v>
      </c>
      <c r="S55" s="38">
        <f t="shared" si="37"/>
        <v>24.385026737967916</v>
      </c>
      <c r="T55" s="38">
        <f t="shared" si="38"/>
        <v>0.79575596816975958</v>
      </c>
      <c r="U55" s="38">
        <f t="shared" si="39"/>
        <v>-4.7570540898441553</v>
      </c>
      <c r="V55" s="38">
        <f t="shared" si="40"/>
        <v>-4.7002841820393071</v>
      </c>
      <c r="W55" s="174"/>
      <c r="X55" s="157">
        <f t="shared" si="41"/>
        <v>-5.0978743914468616</v>
      </c>
      <c r="Y55" s="157">
        <f t="shared" si="42"/>
        <v>-10.097874391446862</v>
      </c>
      <c r="Z55" s="157">
        <f t="shared" si="43"/>
        <v>-9.7874391446861608E-2</v>
      </c>
      <c r="AA55" s="157">
        <f t="shared" si="44"/>
        <v>-19.396247632600609</v>
      </c>
      <c r="AB55" s="157">
        <f t="shared" si="45"/>
        <v>9.2004988497068858</v>
      </c>
      <c r="AC55" s="157">
        <f t="shared" si="46"/>
        <v>-2.5202017428004124</v>
      </c>
      <c r="AD55" s="157">
        <f t="shared" si="47"/>
        <v>-7.5202017428004124</v>
      </c>
      <c r="AE55" s="157">
        <f t="shared" si="48"/>
        <v>2.4797982571995876</v>
      </c>
      <c r="AF55" s="157">
        <f t="shared" si="49"/>
        <v>-22.625270752455833</v>
      </c>
      <c r="AG55" s="157">
        <f t="shared" si="50"/>
        <v>17.584867266855007</v>
      </c>
      <c r="AH55" s="157">
        <f t="shared" si="51"/>
        <v>-4.7013897063025825</v>
      </c>
      <c r="AI55" s="157">
        <f t="shared" si="52"/>
        <v>-9.7013897063025816</v>
      </c>
      <c r="AJ55" s="157">
        <f t="shared" si="53"/>
        <v>0.29861029369741754</v>
      </c>
      <c r="AK55" s="157">
        <f t="shared" si="54"/>
        <v>-19.094219337595366</v>
      </c>
      <c r="AL55" s="157">
        <f t="shared" si="55"/>
        <v>9.691439924990199</v>
      </c>
      <c r="AM55" s="157">
        <f t="shared" si="56"/>
        <v>-5.2377599837598465</v>
      </c>
      <c r="AN55" s="157">
        <f t="shared" si="57"/>
        <v>-10.237759983759847</v>
      </c>
      <c r="AO55" s="157">
        <f t="shared" si="58"/>
        <v>-0.23775998375984653</v>
      </c>
      <c r="AP55" s="157">
        <f t="shared" si="59"/>
        <v>-15.600877896744223</v>
      </c>
      <c r="AQ55" s="157">
        <f t="shared" si="60"/>
        <v>5.1253579292245304</v>
      </c>
      <c r="AR55" s="43"/>
      <c r="AS55" s="43"/>
      <c r="AT55" s="43"/>
      <c r="AU55" s="43"/>
      <c r="AV55" s="43"/>
      <c r="AW55" s="43"/>
      <c r="AX55" s="43"/>
      <c r="AY55" s="43"/>
      <c r="AZ55" s="43"/>
      <c r="BA55" s="43"/>
      <c r="BB55" s="43"/>
      <c r="BC55" s="43"/>
      <c r="BD55" s="43"/>
      <c r="BE55" s="43"/>
      <c r="BF55" s="43"/>
      <c r="BG55" s="43"/>
      <c r="BH55" s="43"/>
      <c r="BI55" s="43"/>
      <c r="BJ55" s="43"/>
      <c r="BK55" s="43"/>
      <c r="BL55" s="43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43"/>
      <c r="CA55" s="43"/>
      <c r="CB55" s="43"/>
      <c r="CC55" s="43"/>
      <c r="CD55" s="43"/>
      <c r="CE55" s="43"/>
      <c r="CF55" s="43"/>
      <c r="CG55" s="43"/>
      <c r="CH55" s="43"/>
      <c r="CI55" s="43"/>
      <c r="CJ55" s="43"/>
      <c r="CK55" s="43"/>
      <c r="CL55" s="43"/>
      <c r="CM55" s="43"/>
      <c r="CN55" s="43"/>
      <c r="CO55" s="43"/>
      <c r="CP55" s="43"/>
      <c r="CQ55" s="43"/>
      <c r="CR55" s="43"/>
      <c r="CS55" s="43"/>
      <c r="CT55" s="43"/>
      <c r="CU55" s="43"/>
      <c r="CV55" s="43"/>
      <c r="CW55" s="43"/>
      <c r="CX55" s="43"/>
      <c r="CY55" s="43"/>
      <c r="CZ55" s="43"/>
      <c r="DA55" s="43"/>
      <c r="DB55" s="43"/>
      <c r="DC55" s="43"/>
      <c r="DD55" s="43"/>
      <c r="DE55" s="43"/>
      <c r="DF55" s="43"/>
      <c r="DG55" s="43"/>
      <c r="DH55" s="43"/>
      <c r="DI55" s="43"/>
      <c r="DJ55" s="43"/>
      <c r="DK55" s="43"/>
      <c r="DL55" s="43"/>
      <c r="DM55" s="43"/>
      <c r="DN55" s="43"/>
      <c r="DO55" s="43"/>
      <c r="DP55" s="43"/>
      <c r="DQ55" s="43"/>
      <c r="DR55" s="43"/>
      <c r="DS55" s="43"/>
      <c r="DT55" s="43"/>
      <c r="DU55" s="43"/>
      <c r="DV55" s="43"/>
      <c r="DW55" s="43"/>
      <c r="DX55" s="43"/>
      <c r="DY55" s="43"/>
      <c r="DZ55" s="43"/>
    </row>
    <row r="56" spans="1:130" s="5" customFormat="1" x14ac:dyDescent="0.25">
      <c r="A56" s="37" t="s">
        <v>55</v>
      </c>
      <c r="B56" s="49" t="s">
        <v>180</v>
      </c>
      <c r="C56" s="196" t="s">
        <v>202</v>
      </c>
      <c r="D56" s="40" t="s">
        <v>69</v>
      </c>
      <c r="E56" s="133">
        <v>446.50244999999995</v>
      </c>
      <c r="F56" s="133">
        <f t="shared" si="22"/>
        <v>446.59999999999997</v>
      </c>
      <c r="G56" s="191">
        <v>7.51E-2</v>
      </c>
      <c r="H56" s="191">
        <v>2.2450000000000001E-2</v>
      </c>
      <c r="I56" s="185">
        <f t="shared" si="23"/>
        <v>9.7549999999999998E-2</v>
      </c>
      <c r="J56" s="38">
        <f t="shared" si="24"/>
        <v>218.45783366509963</v>
      </c>
      <c r="K56" s="89">
        <v>450</v>
      </c>
      <c r="L56" s="179">
        <v>445.49</v>
      </c>
      <c r="M56" s="89">
        <v>7.1400000000000005E-2</v>
      </c>
      <c r="N56" s="93">
        <v>2.0199999999999999E-2</v>
      </c>
      <c r="O56" s="93">
        <v>9.1600000000000001E-2</v>
      </c>
      <c r="P56" s="89">
        <v>205.63</v>
      </c>
      <c r="Q56" s="38">
        <f t="shared" si="35"/>
        <v>77.947598253275117</v>
      </c>
      <c r="R56" s="38">
        <f t="shared" si="36"/>
        <v>-4.9267643142476629</v>
      </c>
      <c r="S56" s="38">
        <f t="shared" si="37"/>
        <v>22.05240174672489</v>
      </c>
      <c r="T56" s="38">
        <f t="shared" si="38"/>
        <v>-10.022271714922057</v>
      </c>
      <c r="U56" s="38">
        <f t="shared" si="39"/>
        <v>-6.0994361865709861</v>
      </c>
      <c r="V56" s="38">
        <f t="shared" si="40"/>
        <v>-5.8719952724446429</v>
      </c>
      <c r="W56" s="174"/>
      <c r="X56" s="157">
        <f t="shared" si="41"/>
        <v>-5.0978743914468616</v>
      </c>
      <c r="Y56" s="157">
        <f t="shared" si="42"/>
        <v>-10.097874391446862</v>
      </c>
      <c r="Z56" s="157">
        <f t="shared" si="43"/>
        <v>-9.7874391446861608E-2</v>
      </c>
      <c r="AA56" s="157">
        <f t="shared" si="44"/>
        <v>-19.396247632600609</v>
      </c>
      <c r="AB56" s="157">
        <f t="shared" si="45"/>
        <v>9.2004988497068858</v>
      </c>
      <c r="AC56" s="157">
        <f t="shared" si="46"/>
        <v>-2.5202017428004124</v>
      </c>
      <c r="AD56" s="157">
        <f t="shared" si="47"/>
        <v>-7.5202017428004124</v>
      </c>
      <c r="AE56" s="157">
        <f t="shared" si="48"/>
        <v>2.4797982571995876</v>
      </c>
      <c r="AF56" s="157">
        <f t="shared" si="49"/>
        <v>-22.625270752455833</v>
      </c>
      <c r="AG56" s="157">
        <f t="shared" si="50"/>
        <v>17.584867266855007</v>
      </c>
      <c r="AH56" s="157">
        <f t="shared" si="51"/>
        <v>-4.7013897063025825</v>
      </c>
      <c r="AI56" s="157">
        <f t="shared" si="52"/>
        <v>-9.7013897063025816</v>
      </c>
      <c r="AJ56" s="157">
        <f t="shared" si="53"/>
        <v>0.29861029369741754</v>
      </c>
      <c r="AK56" s="157">
        <f t="shared" si="54"/>
        <v>-19.094219337595366</v>
      </c>
      <c r="AL56" s="157">
        <f t="shared" si="55"/>
        <v>9.691439924990199</v>
      </c>
      <c r="AM56" s="157">
        <f t="shared" si="56"/>
        <v>-5.2377599837598465</v>
      </c>
      <c r="AN56" s="157">
        <f t="shared" si="57"/>
        <v>-10.237759983759847</v>
      </c>
      <c r="AO56" s="157">
        <f t="shared" si="58"/>
        <v>-0.23775998375984653</v>
      </c>
      <c r="AP56" s="157">
        <f t="shared" si="59"/>
        <v>-15.600877896744223</v>
      </c>
      <c r="AQ56" s="157">
        <f t="shared" si="60"/>
        <v>5.1253579292245304</v>
      </c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  <c r="BF56" s="43"/>
      <c r="BG56" s="43"/>
      <c r="BH56" s="43"/>
      <c r="BI56" s="43"/>
      <c r="BJ56" s="43"/>
      <c r="BK56" s="43"/>
      <c r="BL56" s="43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43"/>
      <c r="CA56" s="43"/>
      <c r="CB56" s="43"/>
      <c r="CC56" s="43"/>
      <c r="CD56" s="43"/>
      <c r="CE56" s="43"/>
      <c r="CF56" s="43"/>
      <c r="CG56" s="43"/>
      <c r="CH56" s="43"/>
      <c r="CI56" s="43"/>
      <c r="CJ56" s="43"/>
      <c r="CK56" s="43"/>
      <c r="CL56" s="43"/>
      <c r="CM56" s="43"/>
      <c r="CN56" s="43"/>
      <c r="CO56" s="43"/>
      <c r="CP56" s="43"/>
      <c r="CQ56" s="43"/>
      <c r="CR56" s="43"/>
      <c r="CS56" s="43"/>
      <c r="CT56" s="43"/>
      <c r="CU56" s="43"/>
      <c r="CV56" s="43"/>
      <c r="CW56" s="43"/>
      <c r="CX56" s="43"/>
      <c r="CY56" s="43"/>
      <c r="CZ56" s="43"/>
      <c r="DA56" s="43"/>
      <c r="DB56" s="43"/>
      <c r="DC56" s="43"/>
      <c r="DD56" s="43"/>
      <c r="DE56" s="43"/>
      <c r="DF56" s="43"/>
      <c r="DG56" s="43"/>
      <c r="DH56" s="43"/>
      <c r="DI56" s="43"/>
      <c r="DJ56" s="43"/>
      <c r="DK56" s="43"/>
      <c r="DL56" s="43"/>
      <c r="DM56" s="43"/>
      <c r="DN56" s="43"/>
      <c r="DO56" s="43"/>
      <c r="DP56" s="43"/>
      <c r="DQ56" s="43"/>
      <c r="DR56" s="43"/>
      <c r="DS56" s="43"/>
      <c r="DT56" s="43"/>
      <c r="DU56" s="43"/>
      <c r="DV56" s="43"/>
      <c r="DW56" s="43"/>
      <c r="DX56" s="43"/>
      <c r="DY56" s="43"/>
      <c r="DZ56" s="43"/>
    </row>
    <row r="57" spans="1:130" s="5" customFormat="1" x14ac:dyDescent="0.25">
      <c r="A57" s="130" t="s">
        <v>55</v>
      </c>
      <c r="B57" s="131" t="s">
        <v>180</v>
      </c>
      <c r="C57" s="196" t="s">
        <v>202</v>
      </c>
      <c r="D57" s="40" t="s">
        <v>70</v>
      </c>
      <c r="E57" s="133">
        <v>446.30221</v>
      </c>
      <c r="F57" s="133">
        <f t="shared" ref="F57:F63" si="63">E57+G57+H57</f>
        <v>446.40000000000003</v>
      </c>
      <c r="G57" s="191">
        <v>7.5370000000000006E-2</v>
      </c>
      <c r="H57" s="191">
        <v>2.2419999999999999E-2</v>
      </c>
      <c r="I57" s="185">
        <f t="shared" si="23"/>
        <v>9.7790000000000002E-2</v>
      </c>
      <c r="J57" s="38">
        <f t="shared" si="24"/>
        <v>219.09350327694077</v>
      </c>
      <c r="K57" s="89">
        <v>450</v>
      </c>
      <c r="L57" s="179">
        <v>445.73</v>
      </c>
      <c r="M57" s="93">
        <v>7.17E-2</v>
      </c>
      <c r="N57" s="89">
        <v>2.07E-2</v>
      </c>
      <c r="O57" s="93">
        <v>9.2399999999999996E-2</v>
      </c>
      <c r="P57" s="89">
        <v>207.32</v>
      </c>
      <c r="Q57" s="38">
        <f t="shared" si="35"/>
        <v>77.597402597402592</v>
      </c>
      <c r="R57" s="38">
        <f t="shared" si="36"/>
        <v>-4.8693113971076114</v>
      </c>
      <c r="S57" s="38">
        <f t="shared" si="37"/>
        <v>22.402597402597404</v>
      </c>
      <c r="T57" s="38">
        <f t="shared" si="38"/>
        <v>-7.6717216770740375</v>
      </c>
      <c r="U57" s="38">
        <f t="shared" si="39"/>
        <v>-5.5118110236220534</v>
      </c>
      <c r="V57" s="38">
        <f t="shared" si="40"/>
        <v>-5.3737345475090192</v>
      </c>
      <c r="W57" s="174"/>
      <c r="X57" s="157">
        <f t="shared" si="41"/>
        <v>-5.0978743914468616</v>
      </c>
      <c r="Y57" s="157">
        <f t="shared" si="42"/>
        <v>-10.097874391446862</v>
      </c>
      <c r="Z57" s="157">
        <f t="shared" si="43"/>
        <v>-9.7874391446861608E-2</v>
      </c>
      <c r="AA57" s="157">
        <f t="shared" si="44"/>
        <v>-19.396247632600609</v>
      </c>
      <c r="AB57" s="157">
        <f t="shared" si="45"/>
        <v>9.2004988497068858</v>
      </c>
      <c r="AC57" s="157">
        <f t="shared" si="46"/>
        <v>-2.5202017428004124</v>
      </c>
      <c r="AD57" s="157">
        <f t="shared" si="47"/>
        <v>-7.5202017428004124</v>
      </c>
      <c r="AE57" s="157">
        <f t="shared" si="48"/>
        <v>2.4797982571995876</v>
      </c>
      <c r="AF57" s="157">
        <f t="shared" si="49"/>
        <v>-22.625270752455833</v>
      </c>
      <c r="AG57" s="157">
        <f t="shared" si="50"/>
        <v>17.584867266855007</v>
      </c>
      <c r="AH57" s="157">
        <f t="shared" si="51"/>
        <v>-4.7013897063025825</v>
      </c>
      <c r="AI57" s="157">
        <f t="shared" si="52"/>
        <v>-9.7013897063025816</v>
      </c>
      <c r="AJ57" s="157">
        <f t="shared" si="53"/>
        <v>0.29861029369741754</v>
      </c>
      <c r="AK57" s="157">
        <f t="shared" si="54"/>
        <v>-19.094219337595366</v>
      </c>
      <c r="AL57" s="157">
        <f t="shared" si="55"/>
        <v>9.691439924990199</v>
      </c>
      <c r="AM57" s="157">
        <f t="shared" si="56"/>
        <v>-5.2377599837598465</v>
      </c>
      <c r="AN57" s="157">
        <f t="shared" si="57"/>
        <v>-10.237759983759847</v>
      </c>
      <c r="AO57" s="157">
        <f t="shared" si="58"/>
        <v>-0.23775998375984653</v>
      </c>
      <c r="AP57" s="157">
        <f t="shared" si="59"/>
        <v>-15.600877896744223</v>
      </c>
      <c r="AQ57" s="157">
        <f t="shared" si="60"/>
        <v>5.1253579292245304</v>
      </c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  <c r="BF57" s="43"/>
      <c r="BG57" s="43"/>
      <c r="BH57" s="43"/>
      <c r="BI57" s="43"/>
      <c r="BJ57" s="43"/>
      <c r="BK57" s="43"/>
      <c r="BL57" s="43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43"/>
      <c r="CA57" s="43"/>
      <c r="CB57" s="43"/>
      <c r="CC57" s="43"/>
      <c r="CD57" s="43"/>
      <c r="CE57" s="43"/>
      <c r="CF57" s="43"/>
      <c r="CG57" s="43"/>
      <c r="CH57" s="43"/>
      <c r="CI57" s="43"/>
      <c r="CJ57" s="43"/>
      <c r="CK57" s="43"/>
      <c r="CL57" s="43"/>
      <c r="CM57" s="43"/>
      <c r="CN57" s="43"/>
      <c r="CO57" s="43"/>
      <c r="CP57" s="43"/>
      <c r="CQ57" s="43"/>
      <c r="CR57" s="43"/>
      <c r="CS57" s="43"/>
      <c r="CT57" s="43"/>
      <c r="CU57" s="43"/>
      <c r="CV57" s="43"/>
      <c r="CW57" s="43"/>
      <c r="CX57" s="43"/>
      <c r="CY57" s="43"/>
      <c r="CZ57" s="43"/>
      <c r="DA57" s="43"/>
      <c r="DB57" s="43"/>
      <c r="DC57" s="43"/>
      <c r="DD57" s="43"/>
      <c r="DE57" s="43"/>
      <c r="DF57" s="43"/>
      <c r="DG57" s="43"/>
      <c r="DH57" s="43"/>
      <c r="DI57" s="43"/>
      <c r="DJ57" s="43"/>
      <c r="DK57" s="43"/>
      <c r="DL57" s="43"/>
      <c r="DM57" s="43"/>
      <c r="DN57" s="43"/>
      <c r="DO57" s="43"/>
      <c r="DP57" s="43"/>
      <c r="DQ57" s="43"/>
      <c r="DR57" s="43"/>
      <c r="DS57" s="43"/>
      <c r="DT57" s="43"/>
      <c r="DU57" s="43"/>
      <c r="DV57" s="43"/>
      <c r="DW57" s="43"/>
      <c r="DX57" s="43"/>
      <c r="DY57" s="43"/>
      <c r="DZ57" s="43"/>
    </row>
    <row r="58" spans="1:130" s="5" customFormat="1" x14ac:dyDescent="0.25">
      <c r="A58" s="37" t="s">
        <v>65</v>
      </c>
      <c r="B58" s="49" t="s">
        <v>181</v>
      </c>
      <c r="C58" s="37" t="s">
        <v>62</v>
      </c>
      <c r="D58" s="40" t="s">
        <v>68</v>
      </c>
      <c r="E58" s="133">
        <v>445.80189999999999</v>
      </c>
      <c r="F58" s="133">
        <f>E58+G58+H58</f>
        <v>445.90000000000003</v>
      </c>
      <c r="G58" s="191">
        <v>7.5929999999999997E-2</v>
      </c>
      <c r="H58" s="191">
        <v>2.2169999999999999E-2</v>
      </c>
      <c r="I58" s="185">
        <f>G58+H58</f>
        <v>9.8099999999999993E-2</v>
      </c>
      <c r="J58" s="38">
        <f>(1.6061/(1.6061-(I58/F58)))*(I58/F58)*1000000</f>
        <v>220.03462577794775</v>
      </c>
      <c r="K58" s="89">
        <v>445.5</v>
      </c>
      <c r="L58" s="88">
        <v>445.6</v>
      </c>
      <c r="M58" s="89"/>
      <c r="N58" s="89"/>
      <c r="O58" s="93">
        <v>9.9900000000000003E-2</v>
      </c>
      <c r="P58" s="92">
        <v>224.19</v>
      </c>
      <c r="Q58" s="38"/>
      <c r="R58" s="38"/>
      <c r="S58" s="38"/>
      <c r="T58" s="38"/>
      <c r="U58" s="38">
        <f t="shared" si="39"/>
        <v>1.834862385321111</v>
      </c>
      <c r="V58" s="38">
        <f t="shared" si="40"/>
        <v>1.8885092322904318</v>
      </c>
      <c r="W58" s="174"/>
      <c r="X58" s="157">
        <f t="shared" si="41"/>
        <v>-5.0978743914468616</v>
      </c>
      <c r="Y58" s="157">
        <f t="shared" si="42"/>
        <v>-10.097874391446862</v>
      </c>
      <c r="Z58" s="157">
        <f t="shared" si="43"/>
        <v>-9.7874391446861608E-2</v>
      </c>
      <c r="AA58" s="157">
        <f t="shared" si="44"/>
        <v>-19.396247632600609</v>
      </c>
      <c r="AB58" s="157">
        <f t="shared" si="45"/>
        <v>9.2004988497068858</v>
      </c>
      <c r="AC58" s="157">
        <f t="shared" si="46"/>
        <v>-2.5202017428004124</v>
      </c>
      <c r="AD58" s="157">
        <f t="shared" si="47"/>
        <v>-7.5202017428004124</v>
      </c>
      <c r="AE58" s="157">
        <f t="shared" si="48"/>
        <v>2.4797982571995876</v>
      </c>
      <c r="AF58" s="157">
        <f t="shared" si="49"/>
        <v>-22.625270752455833</v>
      </c>
      <c r="AG58" s="157">
        <f t="shared" si="50"/>
        <v>17.584867266855007</v>
      </c>
      <c r="AH58" s="157">
        <f t="shared" si="51"/>
        <v>-4.7013897063025825</v>
      </c>
      <c r="AI58" s="157">
        <f t="shared" si="52"/>
        <v>-9.7013897063025816</v>
      </c>
      <c r="AJ58" s="157">
        <f t="shared" si="53"/>
        <v>0.29861029369741754</v>
      </c>
      <c r="AK58" s="157">
        <f t="shared" si="54"/>
        <v>-19.094219337595366</v>
      </c>
      <c r="AL58" s="157">
        <f t="shared" si="55"/>
        <v>9.691439924990199</v>
      </c>
      <c r="AM58" s="157">
        <f t="shared" si="56"/>
        <v>-5.2377599837598465</v>
      </c>
      <c r="AN58" s="157">
        <f t="shared" si="57"/>
        <v>-10.237759983759847</v>
      </c>
      <c r="AO58" s="157">
        <f t="shared" si="58"/>
        <v>-0.23775998375984653</v>
      </c>
      <c r="AP58" s="157">
        <f t="shared" si="59"/>
        <v>-15.600877896744223</v>
      </c>
      <c r="AQ58" s="157">
        <f t="shared" si="60"/>
        <v>5.1253579292245304</v>
      </c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  <c r="BE58" s="43"/>
      <c r="BF58" s="43"/>
      <c r="BG58" s="43"/>
      <c r="BH58" s="43"/>
      <c r="BI58" s="43"/>
      <c r="BJ58" s="43"/>
      <c r="BK58" s="43"/>
      <c r="BL58" s="43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43"/>
      <c r="CA58" s="43"/>
      <c r="CB58" s="43"/>
      <c r="CC58" s="43"/>
      <c r="CD58" s="43"/>
      <c r="CE58" s="43"/>
      <c r="CF58" s="43"/>
      <c r="CG58" s="43"/>
      <c r="CH58" s="43"/>
      <c r="CI58" s="43"/>
      <c r="CJ58" s="43"/>
      <c r="CK58" s="43"/>
      <c r="CL58" s="43"/>
      <c r="CM58" s="43"/>
      <c r="CN58" s="43"/>
      <c r="CO58" s="43"/>
      <c r="CP58" s="43"/>
      <c r="CQ58" s="43"/>
      <c r="CR58" s="43"/>
      <c r="CS58" s="43"/>
      <c r="CT58" s="43"/>
      <c r="CU58" s="43"/>
      <c r="CV58" s="43"/>
      <c r="CW58" s="43"/>
      <c r="CX58" s="43"/>
      <c r="CY58" s="43"/>
      <c r="CZ58" s="43"/>
      <c r="DA58" s="43"/>
      <c r="DB58" s="43"/>
      <c r="DC58" s="43"/>
      <c r="DD58" s="43"/>
      <c r="DE58" s="43"/>
      <c r="DF58" s="43"/>
      <c r="DG58" s="43"/>
      <c r="DH58" s="43"/>
      <c r="DI58" s="43"/>
      <c r="DJ58" s="43"/>
      <c r="DK58" s="43"/>
      <c r="DL58" s="43"/>
      <c r="DM58" s="43"/>
      <c r="DN58" s="43"/>
      <c r="DO58" s="43"/>
      <c r="DP58" s="43"/>
      <c r="DQ58" s="43"/>
      <c r="DR58" s="43"/>
      <c r="DS58" s="43"/>
      <c r="DT58" s="43"/>
      <c r="DU58" s="43"/>
      <c r="DV58" s="43"/>
      <c r="DW58" s="43"/>
      <c r="DX58" s="43"/>
      <c r="DY58" s="43"/>
      <c r="DZ58" s="43"/>
    </row>
    <row r="59" spans="1:130" s="5" customFormat="1" x14ac:dyDescent="0.25">
      <c r="A59" s="37" t="s">
        <v>65</v>
      </c>
      <c r="B59" s="49" t="s">
        <v>181</v>
      </c>
      <c r="C59" s="37" t="s">
        <v>62</v>
      </c>
      <c r="D59" s="40" t="s">
        <v>69</v>
      </c>
      <c r="E59" s="133">
        <v>445.90271999999993</v>
      </c>
      <c r="F59" s="133">
        <f t="shared" si="63"/>
        <v>445.99999999999994</v>
      </c>
      <c r="G59" s="191">
        <v>7.4999999999999997E-2</v>
      </c>
      <c r="H59" s="191">
        <v>2.2280000000000001E-2</v>
      </c>
      <c r="I59" s="185">
        <f t="shared" ref="I59:I66" si="64">G59+H59</f>
        <v>9.7280000000000005E-2</v>
      </c>
      <c r="J59" s="38">
        <f t="shared" ref="J59:J66" si="65">(1.6061/(1.6061-(I59/F59)))*(I59/F59)*1000000</f>
        <v>218.14621729993377</v>
      </c>
      <c r="K59" s="88">
        <v>445.7</v>
      </c>
      <c r="L59" s="88">
        <v>445.8</v>
      </c>
      <c r="M59" s="89"/>
      <c r="N59" s="89"/>
      <c r="O59" s="93">
        <v>0.10100000000000001</v>
      </c>
      <c r="P59" s="92">
        <v>226.56</v>
      </c>
      <c r="Q59" s="38"/>
      <c r="R59" s="38"/>
      <c r="S59" s="38"/>
      <c r="T59" s="38"/>
      <c r="U59" s="38">
        <f t="shared" si="39"/>
        <v>3.8240131578947381</v>
      </c>
      <c r="V59" s="38">
        <f t="shared" si="40"/>
        <v>3.8569464115428373</v>
      </c>
      <c r="W59" s="174"/>
      <c r="X59" s="157">
        <f t="shared" si="41"/>
        <v>-5.0978743914468616</v>
      </c>
      <c r="Y59" s="157">
        <f t="shared" si="42"/>
        <v>-10.097874391446862</v>
      </c>
      <c r="Z59" s="157">
        <f t="shared" si="43"/>
        <v>-9.7874391446861608E-2</v>
      </c>
      <c r="AA59" s="157">
        <f t="shared" si="44"/>
        <v>-19.396247632600609</v>
      </c>
      <c r="AB59" s="157">
        <f t="shared" si="45"/>
        <v>9.2004988497068858</v>
      </c>
      <c r="AC59" s="157">
        <f t="shared" si="46"/>
        <v>-2.5202017428004124</v>
      </c>
      <c r="AD59" s="157">
        <f t="shared" si="47"/>
        <v>-7.5202017428004124</v>
      </c>
      <c r="AE59" s="157">
        <f t="shared" si="48"/>
        <v>2.4797982571995876</v>
      </c>
      <c r="AF59" s="157">
        <f t="shared" si="49"/>
        <v>-22.625270752455833</v>
      </c>
      <c r="AG59" s="157">
        <f t="shared" si="50"/>
        <v>17.584867266855007</v>
      </c>
      <c r="AH59" s="157">
        <f t="shared" si="51"/>
        <v>-4.7013897063025825</v>
      </c>
      <c r="AI59" s="157">
        <f t="shared" si="52"/>
        <v>-9.7013897063025816</v>
      </c>
      <c r="AJ59" s="157">
        <f t="shared" si="53"/>
        <v>0.29861029369741754</v>
      </c>
      <c r="AK59" s="157">
        <f t="shared" si="54"/>
        <v>-19.094219337595366</v>
      </c>
      <c r="AL59" s="157">
        <f t="shared" si="55"/>
        <v>9.691439924990199</v>
      </c>
      <c r="AM59" s="157">
        <f t="shared" si="56"/>
        <v>-5.2377599837598465</v>
      </c>
      <c r="AN59" s="157">
        <f t="shared" si="57"/>
        <v>-10.237759983759847</v>
      </c>
      <c r="AO59" s="157">
        <f t="shared" si="58"/>
        <v>-0.23775998375984653</v>
      </c>
      <c r="AP59" s="157">
        <f t="shared" si="59"/>
        <v>-15.600877896744223</v>
      </c>
      <c r="AQ59" s="157">
        <f t="shared" si="60"/>
        <v>5.1253579292245304</v>
      </c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BD59" s="43"/>
      <c r="BE59" s="43"/>
      <c r="BF59" s="43"/>
      <c r="BG59" s="43"/>
      <c r="BH59" s="43"/>
      <c r="BI59" s="43"/>
      <c r="BJ59" s="43"/>
      <c r="BK59" s="43"/>
      <c r="BL59" s="43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43"/>
      <c r="CA59" s="43"/>
      <c r="CB59" s="43"/>
      <c r="CC59" s="43"/>
      <c r="CD59" s="43"/>
      <c r="CE59" s="43"/>
      <c r="CF59" s="43"/>
      <c r="CG59" s="43"/>
      <c r="CH59" s="43"/>
      <c r="CI59" s="43"/>
      <c r="CJ59" s="43"/>
      <c r="CK59" s="43"/>
      <c r="CL59" s="43"/>
      <c r="CM59" s="43"/>
      <c r="CN59" s="43"/>
      <c r="CO59" s="43"/>
      <c r="CP59" s="43"/>
      <c r="CQ59" s="43"/>
      <c r="CR59" s="43"/>
      <c r="CS59" s="43"/>
      <c r="CT59" s="43"/>
      <c r="CU59" s="43"/>
      <c r="CV59" s="43"/>
      <c r="CW59" s="43"/>
      <c r="CX59" s="43"/>
      <c r="CY59" s="43"/>
      <c r="CZ59" s="43"/>
      <c r="DA59" s="43"/>
      <c r="DB59" s="43"/>
      <c r="DC59" s="43"/>
      <c r="DD59" s="43"/>
      <c r="DE59" s="43"/>
      <c r="DF59" s="43"/>
      <c r="DG59" s="43"/>
      <c r="DH59" s="43"/>
      <c r="DI59" s="43"/>
      <c r="DJ59" s="43"/>
      <c r="DK59" s="43"/>
      <c r="DL59" s="43"/>
      <c r="DM59" s="43"/>
      <c r="DN59" s="43"/>
      <c r="DO59" s="43"/>
      <c r="DP59" s="43"/>
      <c r="DQ59" s="43"/>
      <c r="DR59" s="43"/>
      <c r="DS59" s="43"/>
      <c r="DT59" s="43"/>
      <c r="DU59" s="43"/>
      <c r="DV59" s="43"/>
      <c r="DW59" s="43"/>
      <c r="DX59" s="43"/>
      <c r="DY59" s="43"/>
      <c r="DZ59" s="43"/>
    </row>
    <row r="60" spans="1:130" s="5" customFormat="1" x14ac:dyDescent="0.25">
      <c r="A60" s="37" t="s">
        <v>65</v>
      </c>
      <c r="B60" s="49" t="s">
        <v>181</v>
      </c>
      <c r="C60" s="37" t="s">
        <v>62</v>
      </c>
      <c r="D60" s="40" t="s">
        <v>70</v>
      </c>
      <c r="E60" s="133">
        <v>446.90242000000001</v>
      </c>
      <c r="F60" s="133">
        <f t="shared" si="63"/>
        <v>447</v>
      </c>
      <c r="G60" s="191">
        <v>7.5240000000000001E-2</v>
      </c>
      <c r="H60" s="191">
        <v>2.2339999999999999E-2</v>
      </c>
      <c r="I60" s="185">
        <f t="shared" si="64"/>
        <v>9.758E-2</v>
      </c>
      <c r="J60" s="38">
        <f t="shared" si="65"/>
        <v>218.32945144381992</v>
      </c>
      <c r="K60" s="88">
        <v>446.6</v>
      </c>
      <c r="L60" s="88">
        <v>446.7</v>
      </c>
      <c r="M60" s="89"/>
      <c r="N60" s="89"/>
      <c r="O60" s="93">
        <v>0.10100000000000001</v>
      </c>
      <c r="P60" s="92">
        <v>226.56</v>
      </c>
      <c r="Q60" s="38"/>
      <c r="R60" s="38"/>
      <c r="S60" s="38"/>
      <c r="T60" s="38"/>
      <c r="U60" s="38">
        <f t="shared" si="39"/>
        <v>3.5048165607706565</v>
      </c>
      <c r="V60" s="38">
        <f t="shared" si="40"/>
        <v>3.7697839213863231</v>
      </c>
      <c r="W60" s="174"/>
      <c r="X60" s="157">
        <f t="shared" si="41"/>
        <v>-5.0978743914468616</v>
      </c>
      <c r="Y60" s="157">
        <f t="shared" si="42"/>
        <v>-10.097874391446862</v>
      </c>
      <c r="Z60" s="157">
        <f t="shared" si="43"/>
        <v>-9.7874391446861608E-2</v>
      </c>
      <c r="AA60" s="157">
        <f t="shared" si="44"/>
        <v>-19.396247632600609</v>
      </c>
      <c r="AB60" s="157">
        <f t="shared" si="45"/>
        <v>9.2004988497068858</v>
      </c>
      <c r="AC60" s="157">
        <f t="shared" si="46"/>
        <v>-2.5202017428004124</v>
      </c>
      <c r="AD60" s="157">
        <f t="shared" si="47"/>
        <v>-7.5202017428004124</v>
      </c>
      <c r="AE60" s="157">
        <f t="shared" si="48"/>
        <v>2.4797982571995876</v>
      </c>
      <c r="AF60" s="157">
        <f t="shared" si="49"/>
        <v>-22.625270752455833</v>
      </c>
      <c r="AG60" s="157">
        <f t="shared" si="50"/>
        <v>17.584867266855007</v>
      </c>
      <c r="AH60" s="157">
        <f t="shared" si="51"/>
        <v>-4.7013897063025825</v>
      </c>
      <c r="AI60" s="157">
        <f t="shared" si="52"/>
        <v>-9.7013897063025816</v>
      </c>
      <c r="AJ60" s="157">
        <f t="shared" si="53"/>
        <v>0.29861029369741754</v>
      </c>
      <c r="AK60" s="157">
        <f t="shared" si="54"/>
        <v>-19.094219337595366</v>
      </c>
      <c r="AL60" s="157">
        <f t="shared" si="55"/>
        <v>9.691439924990199</v>
      </c>
      <c r="AM60" s="157">
        <f t="shared" si="56"/>
        <v>-5.2377599837598465</v>
      </c>
      <c r="AN60" s="157">
        <f t="shared" si="57"/>
        <v>-10.237759983759847</v>
      </c>
      <c r="AO60" s="157">
        <f t="shared" si="58"/>
        <v>-0.23775998375984653</v>
      </c>
      <c r="AP60" s="157">
        <f t="shared" si="59"/>
        <v>-15.600877896744223</v>
      </c>
      <c r="AQ60" s="157">
        <f t="shared" si="60"/>
        <v>5.1253579292245304</v>
      </c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3"/>
      <c r="BK60" s="43"/>
      <c r="BL60" s="43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43"/>
      <c r="CA60" s="43"/>
      <c r="CB60" s="43"/>
      <c r="CC60" s="43"/>
      <c r="CD60" s="43"/>
      <c r="CE60" s="43"/>
      <c r="CF60" s="43"/>
      <c r="CG60" s="43"/>
      <c r="CH60" s="43"/>
      <c r="CI60" s="43"/>
      <c r="CJ60" s="43"/>
      <c r="CK60" s="43"/>
      <c r="CL60" s="43"/>
      <c r="CM60" s="43"/>
      <c r="CN60" s="43"/>
      <c r="CO60" s="43"/>
      <c r="CP60" s="43"/>
      <c r="CQ60" s="43"/>
      <c r="CR60" s="43"/>
      <c r="CS60" s="43"/>
      <c r="CT60" s="43"/>
      <c r="CU60" s="43"/>
      <c r="CV60" s="43"/>
      <c r="CW60" s="43"/>
      <c r="CX60" s="43"/>
      <c r="CY60" s="43"/>
      <c r="CZ60" s="43"/>
      <c r="DA60" s="43"/>
      <c r="DB60" s="43"/>
      <c r="DC60" s="43"/>
      <c r="DD60" s="43"/>
      <c r="DE60" s="43"/>
      <c r="DF60" s="43"/>
      <c r="DG60" s="43"/>
      <c r="DH60" s="43"/>
      <c r="DI60" s="43"/>
      <c r="DJ60" s="43"/>
      <c r="DK60" s="43"/>
      <c r="DL60" s="43"/>
      <c r="DM60" s="43"/>
      <c r="DN60" s="43"/>
      <c r="DO60" s="43"/>
      <c r="DP60" s="43"/>
      <c r="DQ60" s="43"/>
      <c r="DR60" s="43"/>
      <c r="DS60" s="43"/>
      <c r="DT60" s="43"/>
      <c r="DU60" s="43"/>
      <c r="DV60" s="43"/>
      <c r="DW60" s="43"/>
      <c r="DX60" s="43"/>
      <c r="DY60" s="43"/>
      <c r="DZ60" s="43"/>
    </row>
    <row r="61" spans="1:130" s="5" customFormat="1" x14ac:dyDescent="0.25">
      <c r="A61" s="40" t="s">
        <v>66</v>
      </c>
      <c r="B61" s="64" t="s">
        <v>182</v>
      </c>
      <c r="C61" s="5" t="s">
        <v>171</v>
      </c>
      <c r="D61" s="40" t="s">
        <v>68</v>
      </c>
      <c r="E61" s="133">
        <v>446.30203999999998</v>
      </c>
      <c r="F61" s="133">
        <f t="shared" si="63"/>
        <v>446.4</v>
      </c>
      <c r="G61" s="193">
        <v>7.5090000000000004E-2</v>
      </c>
      <c r="H61" s="43">
        <v>2.2870000000000001E-2</v>
      </c>
      <c r="I61" s="185">
        <f t="shared" si="64"/>
        <v>9.7960000000000005E-2</v>
      </c>
      <c r="J61" s="38">
        <f t="shared" si="65"/>
        <v>219.47443164618932</v>
      </c>
      <c r="K61" s="180">
        <v>446.10759999999999</v>
      </c>
      <c r="L61" s="194">
        <v>446.23</v>
      </c>
      <c r="M61" s="89">
        <v>7.1199999999999999E-2</v>
      </c>
      <c r="N61" s="89">
        <v>5.1200000000000002E-2</v>
      </c>
      <c r="O61" s="93">
        <v>0.12239999999999999</v>
      </c>
      <c r="P61" s="201">
        <v>274.32206000000002</v>
      </c>
      <c r="Q61" s="38">
        <f t="shared" si="35"/>
        <v>58.169934640522882</v>
      </c>
      <c r="R61" s="38">
        <f t="shared" si="36"/>
        <v>-5.1804501265148541</v>
      </c>
      <c r="S61" s="38">
        <f t="shared" si="37"/>
        <v>41.830065359477125</v>
      </c>
      <c r="T61" s="38">
        <f t="shared" si="38"/>
        <v>123.87407083515522</v>
      </c>
      <c r="U61" s="38">
        <f t="shared" si="39"/>
        <v>24.948958758676998</v>
      </c>
      <c r="V61" s="38">
        <f t="shared" si="40"/>
        <v>24.990441001450936</v>
      </c>
      <c r="W61" s="174"/>
      <c r="X61" s="157">
        <f t="shared" si="41"/>
        <v>-5.0978743914468616</v>
      </c>
      <c r="Y61" s="157">
        <f t="shared" si="42"/>
        <v>-10.097874391446862</v>
      </c>
      <c r="Z61" s="157">
        <f t="shared" si="43"/>
        <v>-9.7874391446861608E-2</v>
      </c>
      <c r="AA61" s="157">
        <f t="shared" si="44"/>
        <v>-19.396247632600609</v>
      </c>
      <c r="AB61" s="157">
        <f t="shared" si="45"/>
        <v>9.2004988497068858</v>
      </c>
      <c r="AC61" s="157">
        <f t="shared" si="46"/>
        <v>-2.5202017428004124</v>
      </c>
      <c r="AD61" s="157">
        <f t="shared" si="47"/>
        <v>-7.5202017428004124</v>
      </c>
      <c r="AE61" s="157">
        <f t="shared" si="48"/>
        <v>2.4797982571995876</v>
      </c>
      <c r="AF61" s="157">
        <f t="shared" si="49"/>
        <v>-22.625270752455833</v>
      </c>
      <c r="AG61" s="157">
        <f t="shared" si="50"/>
        <v>17.584867266855007</v>
      </c>
      <c r="AH61" s="157">
        <f t="shared" si="51"/>
        <v>-4.7013897063025825</v>
      </c>
      <c r="AI61" s="157">
        <f t="shared" si="52"/>
        <v>-9.7013897063025816</v>
      </c>
      <c r="AJ61" s="157">
        <f t="shared" si="53"/>
        <v>0.29861029369741754</v>
      </c>
      <c r="AK61" s="157">
        <f t="shared" si="54"/>
        <v>-19.094219337595366</v>
      </c>
      <c r="AL61" s="157">
        <f t="shared" si="55"/>
        <v>9.691439924990199</v>
      </c>
      <c r="AM61" s="157">
        <f t="shared" si="56"/>
        <v>-5.2377599837598465</v>
      </c>
      <c r="AN61" s="157">
        <f t="shared" si="57"/>
        <v>-10.237759983759847</v>
      </c>
      <c r="AO61" s="157">
        <f t="shared" si="58"/>
        <v>-0.23775998375984653</v>
      </c>
      <c r="AP61" s="157">
        <f t="shared" si="59"/>
        <v>-15.600877896744223</v>
      </c>
      <c r="AQ61" s="157">
        <f t="shared" si="60"/>
        <v>5.1253579292245304</v>
      </c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3"/>
      <c r="BK61" s="43"/>
      <c r="BL61" s="43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43"/>
      <c r="CA61" s="43"/>
      <c r="CB61" s="43"/>
      <c r="CC61" s="43"/>
      <c r="CD61" s="43"/>
      <c r="CE61" s="43"/>
      <c r="CF61" s="43"/>
      <c r="CG61" s="43"/>
      <c r="CH61" s="43"/>
      <c r="CI61" s="43"/>
      <c r="CJ61" s="43"/>
      <c r="CK61" s="43"/>
      <c r="CL61" s="43"/>
      <c r="CM61" s="43"/>
      <c r="CN61" s="43"/>
      <c r="CO61" s="43"/>
      <c r="CP61" s="43"/>
      <c r="CQ61" s="43"/>
      <c r="CR61" s="43"/>
      <c r="CS61" s="43"/>
      <c r="CT61" s="43"/>
      <c r="CU61" s="43"/>
      <c r="CV61" s="43"/>
      <c r="CW61" s="43"/>
      <c r="CX61" s="43"/>
      <c r="CY61" s="43"/>
      <c r="CZ61" s="43"/>
      <c r="DA61" s="43"/>
      <c r="DB61" s="43"/>
      <c r="DC61" s="43"/>
      <c r="DD61" s="43"/>
      <c r="DE61" s="43"/>
      <c r="DF61" s="43"/>
      <c r="DG61" s="43"/>
      <c r="DH61" s="43"/>
      <c r="DI61" s="43"/>
      <c r="DJ61" s="43"/>
      <c r="DK61" s="43"/>
      <c r="DL61" s="43"/>
      <c r="DM61" s="43"/>
      <c r="DN61" s="43"/>
      <c r="DO61" s="43"/>
      <c r="DP61" s="43"/>
      <c r="DQ61" s="43"/>
      <c r="DR61" s="43"/>
      <c r="DS61" s="43"/>
      <c r="DT61" s="43"/>
      <c r="DU61" s="43"/>
      <c r="DV61" s="43"/>
      <c r="DW61" s="43"/>
      <c r="DX61" s="43"/>
      <c r="DY61" s="43"/>
      <c r="DZ61" s="43"/>
    </row>
    <row r="62" spans="1:130" s="5" customFormat="1" x14ac:dyDescent="0.25">
      <c r="A62" s="40" t="s">
        <v>66</v>
      </c>
      <c r="B62" s="64" t="s">
        <v>182</v>
      </c>
      <c r="C62" s="5" t="s">
        <v>171</v>
      </c>
      <c r="D62" s="40" t="s">
        <v>69</v>
      </c>
      <c r="E62" s="133">
        <v>446.20211</v>
      </c>
      <c r="F62" s="133">
        <f t="shared" si="63"/>
        <v>446.3</v>
      </c>
      <c r="G62" s="193">
        <v>7.5170000000000001E-2</v>
      </c>
      <c r="H62" s="43">
        <v>2.2720000000000001E-2</v>
      </c>
      <c r="I62" s="185">
        <f t="shared" si="64"/>
        <v>9.7890000000000005E-2</v>
      </c>
      <c r="J62" s="38">
        <f t="shared" si="65"/>
        <v>219.36672676860678</v>
      </c>
      <c r="K62" s="173"/>
      <c r="L62" s="194"/>
      <c r="M62" s="93"/>
      <c r="N62" s="93"/>
      <c r="O62" s="93"/>
      <c r="P62" s="201"/>
      <c r="Q62" s="38"/>
      <c r="R62" s="38"/>
      <c r="S62" s="38"/>
      <c r="T62" s="38"/>
      <c r="U62" s="38"/>
      <c r="V62" s="38"/>
      <c r="W62" s="174" t="s">
        <v>210</v>
      </c>
      <c r="X62" s="157">
        <f t="shared" si="41"/>
        <v>-5.0978743914468616</v>
      </c>
      <c r="Y62" s="157">
        <f t="shared" si="42"/>
        <v>-10.097874391446862</v>
      </c>
      <c r="Z62" s="157">
        <f t="shared" si="43"/>
        <v>-9.7874391446861608E-2</v>
      </c>
      <c r="AA62" s="157">
        <f t="shared" si="44"/>
        <v>-19.396247632600609</v>
      </c>
      <c r="AB62" s="157">
        <f t="shared" si="45"/>
        <v>9.2004988497068858</v>
      </c>
      <c r="AC62" s="157">
        <f t="shared" si="46"/>
        <v>-2.5202017428004124</v>
      </c>
      <c r="AD62" s="157">
        <f t="shared" si="47"/>
        <v>-7.5202017428004124</v>
      </c>
      <c r="AE62" s="157">
        <f t="shared" si="48"/>
        <v>2.4797982571995876</v>
      </c>
      <c r="AF62" s="157">
        <f t="shared" si="49"/>
        <v>-22.625270752455833</v>
      </c>
      <c r="AG62" s="157">
        <f t="shared" si="50"/>
        <v>17.584867266855007</v>
      </c>
      <c r="AH62" s="157">
        <f t="shared" si="51"/>
        <v>-4.7013897063025825</v>
      </c>
      <c r="AI62" s="157">
        <f t="shared" si="52"/>
        <v>-9.7013897063025816</v>
      </c>
      <c r="AJ62" s="157">
        <f t="shared" si="53"/>
        <v>0.29861029369741754</v>
      </c>
      <c r="AK62" s="157">
        <f t="shared" si="54"/>
        <v>-19.094219337595366</v>
      </c>
      <c r="AL62" s="157">
        <f t="shared" si="55"/>
        <v>9.691439924990199</v>
      </c>
      <c r="AM62" s="157">
        <f t="shared" si="56"/>
        <v>-5.2377599837598465</v>
      </c>
      <c r="AN62" s="157">
        <f t="shared" si="57"/>
        <v>-10.237759983759847</v>
      </c>
      <c r="AO62" s="157">
        <f t="shared" si="58"/>
        <v>-0.23775998375984653</v>
      </c>
      <c r="AP62" s="157">
        <f t="shared" si="59"/>
        <v>-15.600877896744223</v>
      </c>
      <c r="AQ62" s="157">
        <f t="shared" si="60"/>
        <v>5.1253579292245304</v>
      </c>
      <c r="AR62" s="43"/>
      <c r="AS62" s="43"/>
      <c r="AT62" s="43"/>
      <c r="AU62" s="43"/>
      <c r="AV62" s="43"/>
      <c r="AW62" s="43"/>
      <c r="AX62" s="43"/>
      <c r="AY62" s="43"/>
      <c r="AZ62" s="43"/>
      <c r="BA62" s="43"/>
      <c r="BB62" s="43"/>
      <c r="BC62" s="43"/>
      <c r="BD62" s="43"/>
      <c r="BE62" s="43"/>
      <c r="BF62" s="43"/>
      <c r="BG62" s="43"/>
      <c r="BH62" s="43"/>
      <c r="BI62" s="43"/>
      <c r="BJ62" s="43"/>
      <c r="BK62" s="43"/>
      <c r="BL62" s="43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43"/>
      <c r="CH62" s="43"/>
      <c r="CI62" s="43"/>
      <c r="CJ62" s="43"/>
      <c r="CK62" s="43"/>
      <c r="CL62" s="43"/>
      <c r="CM62" s="43"/>
      <c r="CN62" s="43"/>
      <c r="CO62" s="43"/>
      <c r="CP62" s="43"/>
      <c r="CQ62" s="43"/>
      <c r="CR62" s="43"/>
      <c r="CS62" s="43"/>
      <c r="CT62" s="43"/>
      <c r="CU62" s="43"/>
      <c r="CV62" s="43"/>
      <c r="CW62" s="43"/>
      <c r="CX62" s="43"/>
      <c r="CY62" s="43"/>
      <c r="CZ62" s="43"/>
      <c r="DA62" s="43"/>
      <c r="DB62" s="43"/>
      <c r="DC62" s="43"/>
      <c r="DD62" s="43"/>
      <c r="DE62" s="43"/>
      <c r="DF62" s="43"/>
      <c r="DG62" s="43"/>
      <c r="DH62" s="43"/>
      <c r="DI62" s="43"/>
      <c r="DJ62" s="43"/>
      <c r="DK62" s="43"/>
      <c r="DL62" s="43"/>
      <c r="DM62" s="43"/>
      <c r="DN62" s="43"/>
      <c r="DO62" s="43"/>
      <c r="DP62" s="43"/>
      <c r="DQ62" s="43"/>
      <c r="DR62" s="43"/>
      <c r="DS62" s="43"/>
      <c r="DT62" s="43"/>
      <c r="DU62" s="43"/>
      <c r="DV62" s="43"/>
      <c r="DW62" s="43"/>
      <c r="DX62" s="43"/>
      <c r="DY62" s="43"/>
      <c r="DZ62" s="43"/>
    </row>
    <row r="63" spans="1:130" s="5" customFormat="1" x14ac:dyDescent="0.25">
      <c r="A63" s="40" t="s">
        <v>66</v>
      </c>
      <c r="B63" s="64" t="s">
        <v>182</v>
      </c>
      <c r="C63" s="5" t="s">
        <v>171</v>
      </c>
      <c r="D63" s="40" t="s">
        <v>70</v>
      </c>
      <c r="E63" s="133">
        <v>446.30158999999998</v>
      </c>
      <c r="F63" s="133">
        <f t="shared" si="63"/>
        <v>446.4</v>
      </c>
      <c r="G63" s="193">
        <v>7.5579999999999994E-2</v>
      </c>
      <c r="H63" s="43">
        <v>2.283E-2</v>
      </c>
      <c r="I63" s="185">
        <f t="shared" si="64"/>
        <v>9.8409999999999997E-2</v>
      </c>
      <c r="J63" s="38">
        <f t="shared" si="65"/>
        <v>220.48277231923132</v>
      </c>
      <c r="K63" s="180">
        <v>446.149</v>
      </c>
      <c r="L63" s="194">
        <v>446.25</v>
      </c>
      <c r="M63" s="93">
        <v>6.93E-2</v>
      </c>
      <c r="N63" s="93">
        <v>3.1699999999999999E-2</v>
      </c>
      <c r="O63" s="93">
        <v>0.10100000000000001</v>
      </c>
      <c r="P63" s="201">
        <v>226.34869</v>
      </c>
      <c r="Q63" s="38">
        <f t="shared" si="35"/>
        <v>68.613861386138609</v>
      </c>
      <c r="R63" s="38">
        <f t="shared" si="36"/>
        <v>-8.3090764752579975</v>
      </c>
      <c r="S63" s="38">
        <f t="shared" si="37"/>
        <v>31.38613861386138</v>
      </c>
      <c r="T63" s="38">
        <f t="shared" si="38"/>
        <v>38.852387209811653</v>
      </c>
      <c r="U63" s="38">
        <f t="shared" si="39"/>
        <v>2.6318463570775421</v>
      </c>
      <c r="V63" s="38">
        <f t="shared" si="40"/>
        <v>2.660487991449771</v>
      </c>
      <c r="W63" s="174"/>
      <c r="X63" s="157">
        <f t="shared" si="41"/>
        <v>-5.0978743914468616</v>
      </c>
      <c r="Y63" s="157">
        <f t="shared" si="42"/>
        <v>-10.097874391446862</v>
      </c>
      <c r="Z63" s="157">
        <f t="shared" si="43"/>
        <v>-9.7874391446861608E-2</v>
      </c>
      <c r="AA63" s="157">
        <f t="shared" si="44"/>
        <v>-19.396247632600609</v>
      </c>
      <c r="AB63" s="157">
        <f t="shared" si="45"/>
        <v>9.2004988497068858</v>
      </c>
      <c r="AC63" s="157">
        <f t="shared" si="46"/>
        <v>-2.5202017428004124</v>
      </c>
      <c r="AD63" s="157">
        <f t="shared" si="47"/>
        <v>-7.5202017428004124</v>
      </c>
      <c r="AE63" s="157">
        <f t="shared" si="48"/>
        <v>2.4797982571995876</v>
      </c>
      <c r="AF63" s="157">
        <f t="shared" si="49"/>
        <v>-22.625270752455833</v>
      </c>
      <c r="AG63" s="157">
        <f t="shared" si="50"/>
        <v>17.584867266855007</v>
      </c>
      <c r="AH63" s="157">
        <f t="shared" si="51"/>
        <v>-4.7013897063025825</v>
      </c>
      <c r="AI63" s="157">
        <f t="shared" si="52"/>
        <v>-9.7013897063025816</v>
      </c>
      <c r="AJ63" s="157">
        <f t="shared" si="53"/>
        <v>0.29861029369741754</v>
      </c>
      <c r="AK63" s="157">
        <f t="shared" si="54"/>
        <v>-19.094219337595366</v>
      </c>
      <c r="AL63" s="157">
        <f t="shared" si="55"/>
        <v>9.691439924990199</v>
      </c>
      <c r="AM63" s="157">
        <f t="shared" si="56"/>
        <v>-5.2377599837598465</v>
      </c>
      <c r="AN63" s="157">
        <f t="shared" si="57"/>
        <v>-10.237759983759847</v>
      </c>
      <c r="AO63" s="157">
        <f t="shared" si="58"/>
        <v>-0.23775998375984653</v>
      </c>
      <c r="AP63" s="157">
        <f t="shared" si="59"/>
        <v>-15.600877896744223</v>
      </c>
      <c r="AQ63" s="157">
        <f t="shared" si="60"/>
        <v>5.1253579292245304</v>
      </c>
      <c r="AR63" s="43"/>
      <c r="AS63" s="43"/>
      <c r="AT63" s="43"/>
      <c r="AU63" s="43"/>
      <c r="AV63" s="43"/>
      <c r="AW63" s="43"/>
      <c r="AX63" s="43"/>
      <c r="AY63" s="43"/>
      <c r="AZ63" s="43"/>
      <c r="BA63" s="43"/>
      <c r="BB63" s="43"/>
      <c r="BC63" s="43"/>
      <c r="BD63" s="43"/>
      <c r="BE63" s="43"/>
      <c r="BF63" s="43"/>
      <c r="BG63" s="43"/>
      <c r="BH63" s="43"/>
      <c r="BI63" s="43"/>
      <c r="BJ63" s="43"/>
      <c r="BK63" s="43"/>
      <c r="BL63" s="43"/>
      <c r="BM63" s="43"/>
      <c r="BN63" s="43"/>
      <c r="BO63" s="43"/>
      <c r="BP63" s="43"/>
      <c r="BQ63" s="43"/>
      <c r="BR63" s="43"/>
      <c r="BS63" s="43"/>
      <c r="BT63" s="43"/>
      <c r="BU63" s="43"/>
      <c r="BV63" s="43"/>
      <c r="BW63" s="43"/>
      <c r="BX63" s="43"/>
      <c r="BY63" s="43"/>
      <c r="BZ63" s="43"/>
      <c r="CA63" s="43"/>
      <c r="CB63" s="43"/>
      <c r="CC63" s="43"/>
      <c r="CD63" s="43"/>
      <c r="CE63" s="43"/>
      <c r="CF63" s="43"/>
      <c r="CG63" s="43"/>
      <c r="CH63" s="43"/>
      <c r="CI63" s="43"/>
      <c r="CJ63" s="43"/>
      <c r="CK63" s="43"/>
      <c r="CL63" s="43"/>
      <c r="CM63" s="43"/>
      <c r="CN63" s="43"/>
      <c r="CO63" s="43"/>
      <c r="CP63" s="43"/>
      <c r="CQ63" s="43"/>
      <c r="CR63" s="43"/>
      <c r="CS63" s="43"/>
      <c r="CT63" s="43"/>
      <c r="CU63" s="43"/>
      <c r="CV63" s="43"/>
      <c r="CW63" s="43"/>
      <c r="CX63" s="43"/>
      <c r="CY63" s="43"/>
      <c r="CZ63" s="43"/>
      <c r="DA63" s="43"/>
      <c r="DB63" s="43"/>
      <c r="DC63" s="43"/>
      <c r="DD63" s="43"/>
      <c r="DE63" s="43"/>
      <c r="DF63" s="43"/>
      <c r="DG63" s="43"/>
      <c r="DH63" s="43"/>
      <c r="DI63" s="43"/>
      <c r="DJ63" s="43"/>
      <c r="DK63" s="43"/>
      <c r="DL63" s="43"/>
      <c r="DM63" s="43"/>
      <c r="DN63" s="43"/>
      <c r="DO63" s="43"/>
      <c r="DP63" s="43"/>
      <c r="DQ63" s="43"/>
      <c r="DR63" s="43"/>
      <c r="DS63" s="43"/>
      <c r="DT63" s="43"/>
      <c r="DU63" s="43"/>
      <c r="DV63" s="43"/>
      <c r="DW63" s="43"/>
      <c r="DX63" s="43"/>
      <c r="DY63" s="43"/>
      <c r="DZ63" s="43"/>
    </row>
    <row r="64" spans="1:130" s="5" customFormat="1" x14ac:dyDescent="0.25">
      <c r="A64" s="40" t="s">
        <v>153</v>
      </c>
      <c r="B64" s="64" t="s">
        <v>183</v>
      </c>
      <c r="C64" s="196" t="s">
        <v>188</v>
      </c>
      <c r="D64" s="40" t="s">
        <v>68</v>
      </c>
      <c r="E64" s="133">
        <v>446.80207999999999</v>
      </c>
      <c r="F64" s="133">
        <f t="shared" ref="F64:F69" si="66">E64+G64+H64</f>
        <v>446.90000000000003</v>
      </c>
      <c r="G64" s="193">
        <v>7.5120000000000006E-2</v>
      </c>
      <c r="H64" s="43">
        <v>2.2800000000000001E-2</v>
      </c>
      <c r="I64" s="185">
        <f t="shared" si="64"/>
        <v>9.7920000000000007E-2</v>
      </c>
      <c r="J64" s="38">
        <f t="shared" si="65"/>
        <v>219.13931615498569</v>
      </c>
      <c r="K64" s="90">
        <v>445.7</v>
      </c>
      <c r="L64" s="137">
        <v>445.8</v>
      </c>
      <c r="M64" s="93"/>
      <c r="N64" s="93"/>
      <c r="O64" s="93">
        <v>9.1999999999999998E-2</v>
      </c>
      <c r="P64" s="88">
        <v>206.4</v>
      </c>
      <c r="Q64" s="38"/>
      <c r="R64" s="38"/>
      <c r="S64" s="38"/>
      <c r="T64" s="38"/>
      <c r="U64" s="38">
        <f t="shared" si="39"/>
        <v>-6.0457516339869368</v>
      </c>
      <c r="V64" s="38">
        <f t="shared" si="40"/>
        <v>-5.8133412016198136</v>
      </c>
      <c r="W64" s="174"/>
      <c r="X64" s="157">
        <f t="shared" si="41"/>
        <v>-5.0978743914468616</v>
      </c>
      <c r="Y64" s="157">
        <f t="shared" si="42"/>
        <v>-10.097874391446862</v>
      </c>
      <c r="Z64" s="157">
        <f t="shared" si="43"/>
        <v>-9.7874391446861608E-2</v>
      </c>
      <c r="AA64" s="157">
        <f t="shared" si="44"/>
        <v>-19.396247632600609</v>
      </c>
      <c r="AB64" s="157">
        <f t="shared" si="45"/>
        <v>9.2004988497068858</v>
      </c>
      <c r="AC64" s="157">
        <f t="shared" si="46"/>
        <v>-2.5202017428004124</v>
      </c>
      <c r="AD64" s="157">
        <f t="shared" si="47"/>
        <v>-7.5202017428004124</v>
      </c>
      <c r="AE64" s="157">
        <f t="shared" si="48"/>
        <v>2.4797982571995876</v>
      </c>
      <c r="AF64" s="157">
        <f t="shared" si="49"/>
        <v>-22.625270752455833</v>
      </c>
      <c r="AG64" s="157">
        <f t="shared" si="50"/>
        <v>17.584867266855007</v>
      </c>
      <c r="AH64" s="157">
        <f t="shared" si="51"/>
        <v>-4.7013897063025825</v>
      </c>
      <c r="AI64" s="157">
        <f t="shared" si="52"/>
        <v>-9.7013897063025816</v>
      </c>
      <c r="AJ64" s="157">
        <f t="shared" si="53"/>
        <v>0.29861029369741754</v>
      </c>
      <c r="AK64" s="157">
        <f t="shared" si="54"/>
        <v>-19.094219337595366</v>
      </c>
      <c r="AL64" s="157">
        <f t="shared" si="55"/>
        <v>9.691439924990199</v>
      </c>
      <c r="AM64" s="157">
        <f t="shared" si="56"/>
        <v>-5.2377599837598465</v>
      </c>
      <c r="AN64" s="157">
        <f t="shared" si="57"/>
        <v>-10.237759983759847</v>
      </c>
      <c r="AO64" s="157">
        <f t="shared" si="58"/>
        <v>-0.23775998375984653</v>
      </c>
      <c r="AP64" s="157">
        <f t="shared" si="59"/>
        <v>-15.600877896744223</v>
      </c>
      <c r="AQ64" s="157">
        <f t="shared" si="60"/>
        <v>5.1253579292245304</v>
      </c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BB64" s="43"/>
      <c r="BC64" s="43"/>
      <c r="BD64" s="43"/>
      <c r="BE64" s="43"/>
      <c r="BF64" s="43"/>
      <c r="BG64" s="43"/>
      <c r="BH64" s="43"/>
      <c r="BI64" s="43"/>
      <c r="BJ64" s="43"/>
      <c r="BK64" s="43"/>
      <c r="BL64" s="43"/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3"/>
      <c r="CA64" s="43"/>
      <c r="CB64" s="43"/>
      <c r="CC64" s="43"/>
      <c r="CD64" s="43"/>
      <c r="CE64" s="43"/>
      <c r="CF64" s="43"/>
      <c r="CG64" s="43"/>
      <c r="CH64" s="43"/>
      <c r="CI64" s="43"/>
      <c r="CJ64" s="43"/>
      <c r="CK64" s="43"/>
      <c r="CL64" s="43"/>
      <c r="CM64" s="43"/>
      <c r="CN64" s="43"/>
      <c r="CO64" s="43"/>
      <c r="CP64" s="43"/>
      <c r="CQ64" s="43"/>
      <c r="CR64" s="43"/>
      <c r="CS64" s="43"/>
      <c r="CT64" s="43"/>
      <c r="CU64" s="43"/>
      <c r="CV64" s="43"/>
      <c r="CW64" s="43"/>
      <c r="CX64" s="43"/>
      <c r="CY64" s="43"/>
      <c r="CZ64" s="43"/>
      <c r="DA64" s="43"/>
      <c r="DB64" s="43"/>
      <c r="DC64" s="43"/>
      <c r="DD64" s="43"/>
      <c r="DE64" s="43"/>
      <c r="DF64" s="43"/>
      <c r="DG64" s="43"/>
      <c r="DH64" s="43"/>
      <c r="DI64" s="43"/>
      <c r="DJ64" s="43"/>
      <c r="DK64" s="43"/>
      <c r="DL64" s="43"/>
      <c r="DM64" s="43"/>
      <c r="DN64" s="43"/>
      <c r="DO64" s="43"/>
      <c r="DP64" s="43"/>
      <c r="DQ64" s="43"/>
      <c r="DR64" s="43"/>
      <c r="DS64" s="43"/>
      <c r="DT64" s="43"/>
      <c r="DU64" s="43"/>
      <c r="DV64" s="43"/>
      <c r="DW64" s="43"/>
      <c r="DX64" s="43"/>
      <c r="DY64" s="43"/>
      <c r="DZ64" s="43"/>
    </row>
    <row r="65" spans="1:130" s="5" customFormat="1" x14ac:dyDescent="0.25">
      <c r="A65" s="40" t="s">
        <v>153</v>
      </c>
      <c r="B65" s="64" t="s">
        <v>183</v>
      </c>
      <c r="C65" s="196" t="s">
        <v>188</v>
      </c>
      <c r="D65" s="40" t="s">
        <v>69</v>
      </c>
      <c r="E65" s="133">
        <v>446.20197999999999</v>
      </c>
      <c r="F65" s="133">
        <f t="shared" si="66"/>
        <v>446.3</v>
      </c>
      <c r="G65" s="193">
        <v>7.5800000000000006E-2</v>
      </c>
      <c r="H65" s="43">
        <v>2.222E-2</v>
      </c>
      <c r="I65" s="185">
        <f t="shared" si="64"/>
        <v>9.802000000000001E-2</v>
      </c>
      <c r="J65" s="38">
        <f t="shared" si="65"/>
        <v>219.65809028578465</v>
      </c>
      <c r="K65" s="90">
        <v>445.5</v>
      </c>
      <c r="L65" s="137">
        <v>445.6</v>
      </c>
      <c r="M65" s="93"/>
      <c r="N65" s="93"/>
      <c r="O65" s="93">
        <v>9.5399999999999999E-2</v>
      </c>
      <c r="P65" s="88">
        <v>214.1</v>
      </c>
      <c r="Q65" s="38"/>
      <c r="R65" s="38"/>
      <c r="S65" s="38"/>
      <c r="T65" s="38"/>
      <c r="U65" s="38">
        <f t="shared" si="39"/>
        <v>-2.6729238930830554</v>
      </c>
      <c r="V65" s="38">
        <f t="shared" si="40"/>
        <v>-2.5303371610639713</v>
      </c>
      <c r="W65" s="174"/>
      <c r="X65" s="157">
        <f t="shared" si="41"/>
        <v>-5.0978743914468616</v>
      </c>
      <c r="Y65" s="157">
        <f t="shared" si="42"/>
        <v>-10.097874391446862</v>
      </c>
      <c r="Z65" s="157">
        <f t="shared" si="43"/>
        <v>-9.7874391446861608E-2</v>
      </c>
      <c r="AA65" s="157">
        <f t="shared" si="44"/>
        <v>-19.396247632600609</v>
      </c>
      <c r="AB65" s="157">
        <f t="shared" si="45"/>
        <v>9.2004988497068858</v>
      </c>
      <c r="AC65" s="157">
        <f t="shared" si="46"/>
        <v>-2.5202017428004124</v>
      </c>
      <c r="AD65" s="157">
        <f t="shared" si="47"/>
        <v>-7.5202017428004124</v>
      </c>
      <c r="AE65" s="157">
        <f t="shared" si="48"/>
        <v>2.4797982571995876</v>
      </c>
      <c r="AF65" s="157">
        <f t="shared" si="49"/>
        <v>-22.625270752455833</v>
      </c>
      <c r="AG65" s="157">
        <f t="shared" si="50"/>
        <v>17.584867266855007</v>
      </c>
      <c r="AH65" s="157">
        <f t="shared" si="51"/>
        <v>-4.7013897063025825</v>
      </c>
      <c r="AI65" s="157">
        <f t="shared" si="52"/>
        <v>-9.7013897063025816</v>
      </c>
      <c r="AJ65" s="157">
        <f t="shared" si="53"/>
        <v>0.29861029369741754</v>
      </c>
      <c r="AK65" s="157">
        <f t="shared" si="54"/>
        <v>-19.094219337595366</v>
      </c>
      <c r="AL65" s="157">
        <f t="shared" si="55"/>
        <v>9.691439924990199</v>
      </c>
      <c r="AM65" s="157">
        <f t="shared" si="56"/>
        <v>-5.2377599837598465</v>
      </c>
      <c r="AN65" s="157">
        <f t="shared" si="57"/>
        <v>-10.237759983759847</v>
      </c>
      <c r="AO65" s="157">
        <f t="shared" si="58"/>
        <v>-0.23775998375984653</v>
      </c>
      <c r="AP65" s="157">
        <f t="shared" si="59"/>
        <v>-15.600877896744223</v>
      </c>
      <c r="AQ65" s="157">
        <f t="shared" si="60"/>
        <v>5.1253579292245304</v>
      </c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BB65" s="43"/>
      <c r="BC65" s="43"/>
      <c r="BD65" s="43"/>
      <c r="BE65" s="43"/>
      <c r="BF65" s="43"/>
      <c r="BG65" s="43"/>
      <c r="BH65" s="43"/>
      <c r="BI65" s="43"/>
      <c r="BJ65" s="43"/>
      <c r="BK65" s="43"/>
      <c r="BL65" s="43"/>
      <c r="BM65" s="43"/>
      <c r="BN65" s="43"/>
      <c r="BO65" s="43"/>
      <c r="BP65" s="43"/>
      <c r="BQ65" s="43"/>
      <c r="BR65" s="43"/>
      <c r="BS65" s="43"/>
      <c r="BT65" s="43"/>
      <c r="BU65" s="43"/>
      <c r="BV65" s="43"/>
      <c r="BW65" s="43"/>
      <c r="BX65" s="43"/>
      <c r="BY65" s="43"/>
      <c r="BZ65" s="43"/>
      <c r="CA65" s="43"/>
      <c r="CB65" s="43"/>
      <c r="CC65" s="43"/>
      <c r="CD65" s="43"/>
      <c r="CE65" s="43"/>
      <c r="CF65" s="43"/>
      <c r="CG65" s="43"/>
      <c r="CH65" s="43"/>
      <c r="CI65" s="43"/>
      <c r="CJ65" s="43"/>
      <c r="CK65" s="43"/>
      <c r="CL65" s="43"/>
      <c r="CM65" s="43"/>
      <c r="CN65" s="43"/>
      <c r="CO65" s="43"/>
      <c r="CP65" s="43"/>
      <c r="CQ65" s="43"/>
      <c r="CR65" s="43"/>
      <c r="CS65" s="43"/>
      <c r="CT65" s="43"/>
      <c r="CU65" s="43"/>
      <c r="CV65" s="43"/>
      <c r="CW65" s="43"/>
      <c r="CX65" s="43"/>
      <c r="CY65" s="43"/>
      <c r="CZ65" s="43"/>
      <c r="DA65" s="43"/>
      <c r="DB65" s="43"/>
      <c r="DC65" s="43"/>
      <c r="DD65" s="43"/>
      <c r="DE65" s="43"/>
      <c r="DF65" s="43"/>
      <c r="DG65" s="43"/>
      <c r="DH65" s="43"/>
      <c r="DI65" s="43"/>
      <c r="DJ65" s="43"/>
      <c r="DK65" s="43"/>
      <c r="DL65" s="43"/>
      <c r="DM65" s="43"/>
      <c r="DN65" s="43"/>
      <c r="DO65" s="43"/>
      <c r="DP65" s="43"/>
      <c r="DQ65" s="43"/>
      <c r="DR65" s="43"/>
      <c r="DS65" s="43"/>
      <c r="DT65" s="43"/>
      <c r="DU65" s="43"/>
      <c r="DV65" s="43"/>
      <c r="DW65" s="43"/>
      <c r="DX65" s="43"/>
      <c r="DY65" s="43"/>
      <c r="DZ65" s="43"/>
    </row>
    <row r="66" spans="1:130" s="5" customFormat="1" x14ac:dyDescent="0.25">
      <c r="A66" s="189" t="s">
        <v>153</v>
      </c>
      <c r="B66" s="190" t="s">
        <v>183</v>
      </c>
      <c r="C66" s="5" t="s">
        <v>167</v>
      </c>
      <c r="D66" s="40" t="s">
        <v>70</v>
      </c>
      <c r="E66" s="133">
        <v>446.50199000000003</v>
      </c>
      <c r="F66" s="133">
        <f t="shared" si="66"/>
        <v>446.6</v>
      </c>
      <c r="G66" s="193">
        <v>7.5289999999999996E-2</v>
      </c>
      <c r="H66" s="43">
        <v>2.2720000000000001E-2</v>
      </c>
      <c r="I66" s="185">
        <f t="shared" si="64"/>
        <v>9.801E-2</v>
      </c>
      <c r="J66" s="38">
        <f t="shared" si="65"/>
        <v>219.48811902068672</v>
      </c>
      <c r="K66" s="137">
        <v>444.9</v>
      </c>
      <c r="L66" s="137">
        <v>445</v>
      </c>
      <c r="M66" s="93"/>
      <c r="N66" s="93"/>
      <c r="O66" s="93">
        <v>9.3700000000000006E-2</v>
      </c>
      <c r="P66" s="88">
        <v>210.6</v>
      </c>
      <c r="Q66" s="38"/>
      <c r="R66" s="38"/>
      <c r="S66" s="38"/>
      <c r="T66" s="38"/>
      <c r="U66" s="38">
        <f t="shared" si="39"/>
        <v>-4.3975104581165132</v>
      </c>
      <c r="V66" s="38">
        <f t="shared" si="40"/>
        <v>-4.0494761449247401</v>
      </c>
      <c r="W66" s="174"/>
      <c r="X66" s="157">
        <f t="shared" si="41"/>
        <v>-5.0978743914468616</v>
      </c>
      <c r="Y66" s="157">
        <f t="shared" si="42"/>
        <v>-10.097874391446862</v>
      </c>
      <c r="Z66" s="157">
        <f t="shared" si="43"/>
        <v>-9.7874391446861608E-2</v>
      </c>
      <c r="AA66" s="157">
        <f t="shared" si="44"/>
        <v>-19.396247632600609</v>
      </c>
      <c r="AB66" s="157">
        <f t="shared" si="45"/>
        <v>9.2004988497068858</v>
      </c>
      <c r="AC66" s="157">
        <f t="shared" si="46"/>
        <v>-2.5202017428004124</v>
      </c>
      <c r="AD66" s="157">
        <f t="shared" si="47"/>
        <v>-7.5202017428004124</v>
      </c>
      <c r="AE66" s="157">
        <f t="shared" si="48"/>
        <v>2.4797982571995876</v>
      </c>
      <c r="AF66" s="157">
        <f t="shared" si="49"/>
        <v>-22.625270752455833</v>
      </c>
      <c r="AG66" s="157">
        <f t="shared" si="50"/>
        <v>17.584867266855007</v>
      </c>
      <c r="AH66" s="157">
        <f t="shared" si="51"/>
        <v>-4.7013897063025825</v>
      </c>
      <c r="AI66" s="157">
        <f t="shared" si="52"/>
        <v>-9.7013897063025816</v>
      </c>
      <c r="AJ66" s="157">
        <f t="shared" si="53"/>
        <v>0.29861029369741754</v>
      </c>
      <c r="AK66" s="157">
        <f t="shared" si="54"/>
        <v>-19.094219337595366</v>
      </c>
      <c r="AL66" s="157">
        <f t="shared" si="55"/>
        <v>9.691439924990199</v>
      </c>
      <c r="AM66" s="157">
        <f t="shared" si="56"/>
        <v>-5.2377599837598465</v>
      </c>
      <c r="AN66" s="157">
        <f t="shared" si="57"/>
        <v>-10.237759983759847</v>
      </c>
      <c r="AO66" s="157">
        <f t="shared" si="58"/>
        <v>-0.23775998375984653</v>
      </c>
      <c r="AP66" s="157">
        <f t="shared" si="59"/>
        <v>-15.600877896744223</v>
      </c>
      <c r="AQ66" s="157">
        <f t="shared" si="60"/>
        <v>5.1253579292245304</v>
      </c>
      <c r="AR66" s="43"/>
      <c r="AS66" s="43"/>
      <c r="AT66" s="43"/>
      <c r="AU66" s="43"/>
      <c r="AV66" s="43"/>
      <c r="AW66" s="43"/>
      <c r="AX66" s="43"/>
      <c r="AY66" s="43"/>
      <c r="AZ66" s="43"/>
      <c r="BA66" s="43"/>
      <c r="BB66" s="43"/>
      <c r="BC66" s="43"/>
      <c r="BD66" s="43"/>
      <c r="BE66" s="43"/>
      <c r="BF66" s="43"/>
      <c r="BG66" s="43"/>
      <c r="BH66" s="43"/>
      <c r="BI66" s="43"/>
      <c r="BJ66" s="43"/>
      <c r="BK66" s="43"/>
      <c r="BL66" s="43"/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43"/>
      <c r="CA66" s="43"/>
      <c r="CB66" s="43"/>
      <c r="CC66" s="43"/>
      <c r="CD66" s="43"/>
      <c r="CE66" s="43"/>
      <c r="CF66" s="43"/>
      <c r="CG66" s="43"/>
      <c r="CH66" s="43"/>
      <c r="CI66" s="43"/>
      <c r="CJ66" s="43"/>
      <c r="CK66" s="43"/>
      <c r="CL66" s="43"/>
      <c r="CM66" s="43"/>
      <c r="CN66" s="43"/>
      <c r="CO66" s="43"/>
      <c r="CP66" s="43"/>
      <c r="CQ66" s="43"/>
      <c r="CR66" s="43"/>
      <c r="CS66" s="43"/>
      <c r="CT66" s="43"/>
      <c r="CU66" s="43"/>
      <c r="CV66" s="43"/>
      <c r="CW66" s="43"/>
      <c r="CX66" s="43"/>
      <c r="CY66" s="43"/>
      <c r="CZ66" s="43"/>
      <c r="DA66" s="43"/>
      <c r="DB66" s="43"/>
      <c r="DC66" s="43"/>
      <c r="DD66" s="43"/>
      <c r="DE66" s="43"/>
      <c r="DF66" s="43"/>
      <c r="DG66" s="43"/>
      <c r="DH66" s="43"/>
      <c r="DI66" s="43"/>
      <c r="DJ66" s="43"/>
      <c r="DK66" s="43"/>
      <c r="DL66" s="43"/>
      <c r="DM66" s="43"/>
      <c r="DN66" s="43"/>
      <c r="DO66" s="43"/>
      <c r="DP66" s="43"/>
      <c r="DQ66" s="43"/>
      <c r="DR66" s="43"/>
      <c r="DS66" s="43"/>
      <c r="DT66" s="43"/>
      <c r="DU66" s="43"/>
      <c r="DV66" s="43"/>
      <c r="DW66" s="43"/>
      <c r="DX66" s="43"/>
      <c r="DY66" s="43"/>
      <c r="DZ66" s="43"/>
    </row>
    <row r="67" spans="1:130" s="5" customFormat="1" x14ac:dyDescent="0.25">
      <c r="A67" s="40" t="s">
        <v>162</v>
      </c>
      <c r="B67" s="64" t="s">
        <v>184</v>
      </c>
      <c r="C67" s="5" t="s">
        <v>152</v>
      </c>
      <c r="D67" s="40" t="s">
        <v>68</v>
      </c>
      <c r="E67" s="133">
        <v>446.00232</v>
      </c>
      <c r="F67" s="133">
        <f t="shared" si="66"/>
        <v>446.1</v>
      </c>
      <c r="G67" s="193">
        <v>7.5149999999999995E-2</v>
      </c>
      <c r="H67" s="43">
        <v>2.2530000000000001E-2</v>
      </c>
      <c r="I67" s="185">
        <f>G67+H67</f>
        <v>9.7679999999999989E-2</v>
      </c>
      <c r="J67" s="38">
        <f>(1.6061/(1.6061-(I67/F67)))*(I67/F67)*1000000</f>
        <v>218.99421389545344</v>
      </c>
      <c r="K67" s="137"/>
      <c r="L67" s="137"/>
      <c r="M67" s="93"/>
      <c r="N67" s="89"/>
      <c r="O67" s="93"/>
      <c r="P67" s="97"/>
      <c r="Q67" s="38"/>
      <c r="R67" s="38"/>
      <c r="S67" s="38"/>
      <c r="T67" s="38"/>
      <c r="U67" s="38"/>
      <c r="V67" s="38"/>
      <c r="W67" s="174"/>
      <c r="X67" s="157">
        <f t="shared" si="41"/>
        <v>-5.0978743914468616</v>
      </c>
      <c r="Y67" s="157">
        <f t="shared" si="42"/>
        <v>-10.097874391446862</v>
      </c>
      <c r="Z67" s="157">
        <f t="shared" si="43"/>
        <v>-9.7874391446861608E-2</v>
      </c>
      <c r="AA67" s="157">
        <f t="shared" si="44"/>
        <v>-19.396247632600609</v>
      </c>
      <c r="AB67" s="157">
        <f t="shared" si="45"/>
        <v>9.2004988497068858</v>
      </c>
      <c r="AC67" s="157">
        <f t="shared" si="46"/>
        <v>-2.5202017428004124</v>
      </c>
      <c r="AD67" s="157">
        <f t="shared" si="47"/>
        <v>-7.5202017428004124</v>
      </c>
      <c r="AE67" s="157">
        <f t="shared" si="48"/>
        <v>2.4797982571995876</v>
      </c>
      <c r="AF67" s="157">
        <f t="shared" si="49"/>
        <v>-22.625270752455833</v>
      </c>
      <c r="AG67" s="157">
        <f t="shared" si="50"/>
        <v>17.584867266855007</v>
      </c>
      <c r="AH67" s="157">
        <f t="shared" si="51"/>
        <v>-4.7013897063025825</v>
      </c>
      <c r="AI67" s="157">
        <f t="shared" si="52"/>
        <v>-9.7013897063025816</v>
      </c>
      <c r="AJ67" s="157">
        <f t="shared" si="53"/>
        <v>0.29861029369741754</v>
      </c>
      <c r="AK67" s="157">
        <f t="shared" si="54"/>
        <v>-19.094219337595366</v>
      </c>
      <c r="AL67" s="157">
        <f t="shared" si="55"/>
        <v>9.691439924990199</v>
      </c>
      <c r="AM67" s="157">
        <f t="shared" si="56"/>
        <v>-5.2377599837598465</v>
      </c>
      <c r="AN67" s="157">
        <f t="shared" si="57"/>
        <v>-10.237759983759847</v>
      </c>
      <c r="AO67" s="157">
        <f t="shared" si="58"/>
        <v>-0.23775998375984653</v>
      </c>
      <c r="AP67" s="157">
        <f t="shared" si="59"/>
        <v>-15.600877896744223</v>
      </c>
      <c r="AQ67" s="157">
        <f t="shared" si="60"/>
        <v>5.1253579292245304</v>
      </c>
      <c r="AR67" s="43"/>
      <c r="AS67" s="43"/>
      <c r="AT67" s="43"/>
      <c r="AU67" s="43"/>
      <c r="AV67" s="43"/>
      <c r="AW67" s="43"/>
      <c r="AX67" s="43"/>
      <c r="AY67" s="43"/>
      <c r="AZ67" s="43"/>
      <c r="BA67" s="43"/>
      <c r="BB67" s="43"/>
      <c r="BC67" s="43"/>
      <c r="BD67" s="43"/>
      <c r="BE67" s="43"/>
      <c r="BF67" s="43"/>
      <c r="BG67" s="43"/>
      <c r="BH67" s="43"/>
      <c r="BI67" s="43"/>
      <c r="BJ67" s="43"/>
      <c r="BK67" s="43"/>
      <c r="BL67" s="43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43"/>
      <c r="CA67" s="43"/>
      <c r="CB67" s="43"/>
      <c r="CC67" s="43"/>
      <c r="CD67" s="43"/>
      <c r="CE67" s="43"/>
      <c r="CF67" s="43"/>
      <c r="CG67" s="43"/>
      <c r="CH67" s="43"/>
      <c r="CI67" s="43"/>
      <c r="CJ67" s="43"/>
      <c r="CK67" s="43"/>
      <c r="CL67" s="43"/>
      <c r="CM67" s="43"/>
      <c r="CN67" s="43"/>
      <c r="CO67" s="43"/>
      <c r="CP67" s="43"/>
      <c r="CQ67" s="43"/>
      <c r="CR67" s="43"/>
      <c r="CS67" s="43"/>
      <c r="CT67" s="43"/>
      <c r="CU67" s="43"/>
      <c r="CV67" s="43"/>
      <c r="CW67" s="43"/>
      <c r="CX67" s="43"/>
      <c r="CY67" s="43"/>
      <c r="CZ67" s="43"/>
      <c r="DA67" s="43"/>
      <c r="DB67" s="43"/>
      <c r="DC67" s="43"/>
      <c r="DD67" s="43"/>
      <c r="DE67" s="43"/>
      <c r="DF67" s="43"/>
      <c r="DG67" s="43"/>
      <c r="DH67" s="43"/>
      <c r="DI67" s="43"/>
      <c r="DJ67" s="43"/>
      <c r="DK67" s="43"/>
      <c r="DL67" s="43"/>
      <c r="DM67" s="43"/>
      <c r="DN67" s="43"/>
      <c r="DO67" s="43"/>
      <c r="DP67" s="43"/>
      <c r="DQ67" s="43"/>
      <c r="DR67" s="43"/>
      <c r="DS67" s="43"/>
      <c r="DT67" s="43"/>
      <c r="DU67" s="43"/>
      <c r="DV67" s="43"/>
      <c r="DW67" s="43"/>
      <c r="DX67" s="43"/>
      <c r="DY67" s="43"/>
      <c r="DZ67" s="43"/>
    </row>
    <row r="68" spans="1:130" s="5" customFormat="1" x14ac:dyDescent="0.25">
      <c r="A68" s="40" t="s">
        <v>162</v>
      </c>
      <c r="B68" s="64" t="s">
        <v>184</v>
      </c>
      <c r="C68" s="5" t="s">
        <v>152</v>
      </c>
      <c r="D68" s="40" t="s">
        <v>69</v>
      </c>
      <c r="E68" s="133">
        <v>446.20245999999997</v>
      </c>
      <c r="F68" s="133">
        <f t="shared" si="66"/>
        <v>446.29999999999995</v>
      </c>
      <c r="G68" s="193">
        <v>7.5130000000000002E-2</v>
      </c>
      <c r="H68" s="43">
        <v>2.2409999999999999E-2</v>
      </c>
      <c r="I68" s="185">
        <f>G68+H68</f>
        <v>9.7540000000000002E-2</v>
      </c>
      <c r="J68" s="38">
        <f>(1.6061/(1.6061-(I68/F68)))*(I68/F68)*1000000</f>
        <v>218.58228705541552</v>
      </c>
      <c r="K68" s="137"/>
      <c r="L68" s="137"/>
      <c r="M68" s="93"/>
      <c r="N68" s="89"/>
      <c r="O68" s="93"/>
      <c r="P68" s="97"/>
      <c r="Q68" s="38"/>
      <c r="R68" s="38"/>
      <c r="S68" s="38"/>
      <c r="T68" s="38"/>
      <c r="U68" s="38"/>
      <c r="V68" s="38"/>
      <c r="W68" s="174"/>
      <c r="X68" s="157">
        <f t="shared" si="41"/>
        <v>-5.0978743914468616</v>
      </c>
      <c r="Y68" s="157">
        <f t="shared" si="42"/>
        <v>-10.097874391446862</v>
      </c>
      <c r="Z68" s="157">
        <f t="shared" si="43"/>
        <v>-9.7874391446861608E-2</v>
      </c>
      <c r="AA68" s="157">
        <f t="shared" si="44"/>
        <v>-19.396247632600609</v>
      </c>
      <c r="AB68" s="157">
        <f t="shared" si="45"/>
        <v>9.2004988497068858</v>
      </c>
      <c r="AC68" s="157">
        <f t="shared" si="46"/>
        <v>-2.5202017428004124</v>
      </c>
      <c r="AD68" s="157">
        <f t="shared" si="47"/>
        <v>-7.5202017428004124</v>
      </c>
      <c r="AE68" s="157">
        <f t="shared" si="48"/>
        <v>2.4797982571995876</v>
      </c>
      <c r="AF68" s="157">
        <f t="shared" si="49"/>
        <v>-22.625270752455833</v>
      </c>
      <c r="AG68" s="157">
        <f t="shared" si="50"/>
        <v>17.584867266855007</v>
      </c>
      <c r="AH68" s="157">
        <f t="shared" si="51"/>
        <v>-4.7013897063025825</v>
      </c>
      <c r="AI68" s="157">
        <f t="shared" si="52"/>
        <v>-9.7013897063025816</v>
      </c>
      <c r="AJ68" s="157">
        <f t="shared" si="53"/>
        <v>0.29861029369741754</v>
      </c>
      <c r="AK68" s="157">
        <f t="shared" si="54"/>
        <v>-19.094219337595366</v>
      </c>
      <c r="AL68" s="157">
        <f t="shared" si="55"/>
        <v>9.691439924990199</v>
      </c>
      <c r="AM68" s="157">
        <f t="shared" si="56"/>
        <v>-5.2377599837598465</v>
      </c>
      <c r="AN68" s="157">
        <f t="shared" si="57"/>
        <v>-10.237759983759847</v>
      </c>
      <c r="AO68" s="157">
        <f t="shared" si="58"/>
        <v>-0.23775998375984653</v>
      </c>
      <c r="AP68" s="157">
        <f t="shared" si="59"/>
        <v>-15.600877896744223</v>
      </c>
      <c r="AQ68" s="157">
        <f t="shared" si="60"/>
        <v>5.1253579292245304</v>
      </c>
      <c r="AR68" s="43"/>
      <c r="AS68" s="43"/>
      <c r="AT68" s="43"/>
      <c r="AU68" s="43"/>
      <c r="AV68" s="43"/>
      <c r="AW68" s="43"/>
      <c r="AX68" s="43"/>
      <c r="AY68" s="43"/>
      <c r="AZ68" s="43"/>
      <c r="BA68" s="43"/>
      <c r="BB68" s="43"/>
      <c r="BC68" s="43"/>
      <c r="BD68" s="43"/>
      <c r="BE68" s="43"/>
      <c r="BF68" s="43"/>
      <c r="BG68" s="43"/>
      <c r="BH68" s="43"/>
      <c r="BI68" s="43"/>
      <c r="BJ68" s="43"/>
      <c r="BK68" s="43"/>
      <c r="BL68" s="43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43"/>
      <c r="CA68" s="43"/>
      <c r="CB68" s="43"/>
      <c r="CC68" s="43"/>
      <c r="CD68" s="43"/>
      <c r="CE68" s="43"/>
      <c r="CF68" s="43"/>
      <c r="CG68" s="43"/>
      <c r="CH68" s="43"/>
      <c r="CI68" s="43"/>
      <c r="CJ68" s="43"/>
      <c r="CK68" s="43"/>
      <c r="CL68" s="43"/>
      <c r="CM68" s="43"/>
      <c r="CN68" s="43"/>
      <c r="CO68" s="43"/>
      <c r="CP68" s="43"/>
      <c r="CQ68" s="43"/>
      <c r="CR68" s="43"/>
      <c r="CS68" s="43"/>
      <c r="CT68" s="43"/>
      <c r="CU68" s="43"/>
      <c r="CV68" s="43"/>
      <c r="CW68" s="43"/>
      <c r="CX68" s="43"/>
      <c r="CY68" s="43"/>
      <c r="CZ68" s="43"/>
      <c r="DA68" s="43"/>
      <c r="DB68" s="43"/>
      <c r="DC68" s="43"/>
      <c r="DD68" s="43"/>
      <c r="DE68" s="43"/>
      <c r="DF68" s="43"/>
      <c r="DG68" s="43"/>
      <c r="DH68" s="43"/>
      <c r="DI68" s="43"/>
      <c r="DJ68" s="43"/>
      <c r="DK68" s="43"/>
      <c r="DL68" s="43"/>
      <c r="DM68" s="43"/>
      <c r="DN68" s="43"/>
      <c r="DO68" s="43"/>
      <c r="DP68" s="43"/>
      <c r="DQ68" s="43"/>
      <c r="DR68" s="43"/>
      <c r="DS68" s="43"/>
      <c r="DT68" s="43"/>
      <c r="DU68" s="43"/>
      <c r="DV68" s="43"/>
      <c r="DW68" s="43"/>
      <c r="DX68" s="43"/>
      <c r="DY68" s="43"/>
      <c r="DZ68" s="43"/>
    </row>
    <row r="69" spans="1:130" s="5" customFormat="1" x14ac:dyDescent="0.25">
      <c r="A69" s="40" t="s">
        <v>162</v>
      </c>
      <c r="B69" s="64" t="s">
        <v>184</v>
      </c>
      <c r="C69" s="5" t="s">
        <v>152</v>
      </c>
      <c r="D69" s="40" t="s">
        <v>70</v>
      </c>
      <c r="E69" s="133">
        <v>446.50198999999998</v>
      </c>
      <c r="F69" s="133">
        <f t="shared" si="66"/>
        <v>446.59999999999997</v>
      </c>
      <c r="G69" s="193">
        <v>7.5770000000000004E-2</v>
      </c>
      <c r="H69" s="43">
        <v>2.2239999999999999E-2</v>
      </c>
      <c r="I69" s="185">
        <f>G69+H69</f>
        <v>9.801E-2</v>
      </c>
      <c r="J69" s="38">
        <f>(1.6061/(1.6061-(I69/F69)))*(I69/F69)*1000000</f>
        <v>219.48811902068675</v>
      </c>
      <c r="K69" s="137"/>
      <c r="L69" s="137"/>
      <c r="M69" s="93"/>
      <c r="N69" s="89"/>
      <c r="O69" s="93"/>
      <c r="P69" s="97"/>
      <c r="Q69" s="38"/>
      <c r="R69" s="38"/>
      <c r="S69" s="38"/>
      <c r="T69" s="38"/>
      <c r="U69" s="38"/>
      <c r="V69" s="38"/>
      <c r="W69" s="174"/>
      <c r="X69" s="157">
        <f t="shared" si="41"/>
        <v>-5.0978743914468616</v>
      </c>
      <c r="Y69" s="157">
        <f t="shared" si="42"/>
        <v>-10.097874391446862</v>
      </c>
      <c r="Z69" s="157">
        <f t="shared" si="43"/>
        <v>-9.7874391446861608E-2</v>
      </c>
      <c r="AA69" s="157">
        <f t="shared" si="44"/>
        <v>-19.396247632600609</v>
      </c>
      <c r="AB69" s="157">
        <f t="shared" si="45"/>
        <v>9.2004988497068858</v>
      </c>
      <c r="AC69" s="157">
        <f t="shared" si="46"/>
        <v>-2.5202017428004124</v>
      </c>
      <c r="AD69" s="157">
        <f t="shared" si="47"/>
        <v>-7.5202017428004124</v>
      </c>
      <c r="AE69" s="157">
        <f t="shared" si="48"/>
        <v>2.4797982571995876</v>
      </c>
      <c r="AF69" s="157">
        <f t="shared" si="49"/>
        <v>-22.625270752455833</v>
      </c>
      <c r="AG69" s="157">
        <f t="shared" si="50"/>
        <v>17.584867266855007</v>
      </c>
      <c r="AH69" s="157">
        <f t="shared" si="51"/>
        <v>-4.7013897063025825</v>
      </c>
      <c r="AI69" s="157">
        <f t="shared" si="52"/>
        <v>-9.7013897063025816</v>
      </c>
      <c r="AJ69" s="157">
        <f t="shared" si="53"/>
        <v>0.29861029369741754</v>
      </c>
      <c r="AK69" s="157">
        <f t="shared" si="54"/>
        <v>-19.094219337595366</v>
      </c>
      <c r="AL69" s="157">
        <f t="shared" si="55"/>
        <v>9.691439924990199</v>
      </c>
      <c r="AM69" s="157">
        <f t="shared" si="56"/>
        <v>-5.2377599837598465</v>
      </c>
      <c r="AN69" s="157">
        <f t="shared" si="57"/>
        <v>-10.237759983759847</v>
      </c>
      <c r="AO69" s="157">
        <f t="shared" si="58"/>
        <v>-0.23775998375984653</v>
      </c>
      <c r="AP69" s="157">
        <f t="shared" si="59"/>
        <v>-15.600877896744223</v>
      </c>
      <c r="AQ69" s="157">
        <f t="shared" si="60"/>
        <v>5.1253579292245304</v>
      </c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BB69" s="43"/>
      <c r="BC69" s="43"/>
      <c r="BD69" s="43"/>
      <c r="BE69" s="43"/>
      <c r="BF69" s="43"/>
      <c r="BG69" s="43"/>
      <c r="BH69" s="43"/>
      <c r="BI69" s="43"/>
      <c r="BJ69" s="43"/>
      <c r="BK69" s="43"/>
      <c r="BL69" s="43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43"/>
      <c r="CA69" s="43"/>
      <c r="CB69" s="43"/>
      <c r="CC69" s="43"/>
      <c r="CD69" s="43"/>
      <c r="CE69" s="43"/>
      <c r="CF69" s="43"/>
      <c r="CG69" s="43"/>
      <c r="CH69" s="43"/>
      <c r="CI69" s="43"/>
      <c r="CJ69" s="43"/>
      <c r="CK69" s="43"/>
      <c r="CL69" s="43"/>
      <c r="CM69" s="43"/>
      <c r="CN69" s="43"/>
      <c r="CO69" s="43"/>
      <c r="CP69" s="43"/>
      <c r="CQ69" s="43"/>
      <c r="CR69" s="43"/>
      <c r="CS69" s="43"/>
      <c r="CT69" s="43"/>
      <c r="CU69" s="43"/>
      <c r="CV69" s="43"/>
      <c r="CW69" s="43"/>
      <c r="CX69" s="43"/>
      <c r="CY69" s="43"/>
      <c r="CZ69" s="43"/>
      <c r="DA69" s="43"/>
      <c r="DB69" s="43"/>
      <c r="DC69" s="43"/>
      <c r="DD69" s="43"/>
      <c r="DE69" s="43"/>
      <c r="DF69" s="43"/>
      <c r="DG69" s="43"/>
      <c r="DH69" s="43"/>
      <c r="DI69" s="43"/>
      <c r="DJ69" s="43"/>
      <c r="DK69" s="43"/>
      <c r="DL69" s="43"/>
      <c r="DM69" s="43"/>
      <c r="DN69" s="43"/>
      <c r="DO69" s="43"/>
      <c r="DP69" s="43"/>
      <c r="DQ69" s="43"/>
      <c r="DR69" s="43"/>
      <c r="DS69" s="43"/>
      <c r="DT69" s="43"/>
      <c r="DU69" s="43"/>
      <c r="DV69" s="43"/>
      <c r="DW69" s="43"/>
      <c r="DX69" s="43"/>
      <c r="DY69" s="43"/>
      <c r="DZ69" s="43"/>
    </row>
    <row r="70" spans="1:130" s="5" customFormat="1" x14ac:dyDescent="0.25">
      <c r="A70" s="40" t="s">
        <v>195</v>
      </c>
      <c r="B70" s="64" t="s">
        <v>196</v>
      </c>
      <c r="C70" s="196" t="s">
        <v>213</v>
      </c>
      <c r="D70" s="40" t="s">
        <v>68</v>
      </c>
      <c r="E70" s="133">
        <v>446.30230999999998</v>
      </c>
      <c r="F70" s="133">
        <f t="shared" ref="F70:F72" si="67">E70+G70+H70</f>
        <v>446.4</v>
      </c>
      <c r="G70" s="193">
        <v>7.553E-2</v>
      </c>
      <c r="H70" s="43">
        <v>2.2159999999999999E-2</v>
      </c>
      <c r="I70" s="185">
        <f t="shared" ref="I70:I72" si="68">G70+H70</f>
        <v>9.7689999999999999E-2</v>
      </c>
      <c r="J70" s="38">
        <f t="shared" ref="J70:J72" si="69">(1.6061/(1.6061-(I70/F70)))*(I70/F70)*1000000</f>
        <v>218.86942785001398</v>
      </c>
      <c r="K70" s="200">
        <v>447</v>
      </c>
      <c r="L70" s="200">
        <v>444</v>
      </c>
      <c r="M70" s="201">
        <v>7.1510000000000004E-2</v>
      </c>
      <c r="N70" s="89">
        <v>1.2840000000000001E-2</v>
      </c>
      <c r="O70" s="201">
        <v>8.4349999999999994E-2</v>
      </c>
      <c r="P70" s="88">
        <v>60.7</v>
      </c>
      <c r="Q70" s="38">
        <f t="shared" ref="Q70:Q72" si="70">IF(M70="","",(M70/O70)*100)</f>
        <v>84.777711914641387</v>
      </c>
      <c r="R70" s="38">
        <f t="shared" ref="R70:R72" si="71">IF(M70="","",((M70-G70)/G70)*100)</f>
        <v>-5.3223884549185696</v>
      </c>
      <c r="S70" s="38">
        <f t="shared" ref="S70:S72" si="72">IF(N70="","",(N70/O70)*100)</f>
        <v>15.222288085358626</v>
      </c>
      <c r="T70" s="38">
        <f t="shared" ref="T70:T72" si="73">IF(N70="","",((N70-H70)/H70)*100)</f>
        <v>-42.057761732851979</v>
      </c>
      <c r="U70" s="38">
        <f t="shared" ref="U70:U72" si="74">((O70-I70)/I70)*100</f>
        <v>-13.655440679701099</v>
      </c>
      <c r="V70" s="38">
        <f t="shared" ref="V70:V72" si="75">((P70-J70)/J70)*100</f>
        <v>-72.266569800878585</v>
      </c>
      <c r="W70" s="174"/>
      <c r="X70" s="157">
        <f t="shared" si="41"/>
        <v>-5.0978743914468616</v>
      </c>
      <c r="Y70" s="157">
        <f t="shared" si="42"/>
        <v>-10.097874391446862</v>
      </c>
      <c r="Z70" s="157">
        <f t="shared" si="43"/>
        <v>-9.7874391446861608E-2</v>
      </c>
      <c r="AA70" s="157">
        <f t="shared" si="44"/>
        <v>-19.396247632600609</v>
      </c>
      <c r="AB70" s="157">
        <f t="shared" si="45"/>
        <v>9.2004988497068858</v>
      </c>
      <c r="AC70" s="157">
        <f t="shared" si="46"/>
        <v>-2.5202017428004124</v>
      </c>
      <c r="AD70" s="157">
        <f t="shared" si="47"/>
        <v>-7.5202017428004124</v>
      </c>
      <c r="AE70" s="157">
        <f t="shared" si="48"/>
        <v>2.4797982571995876</v>
      </c>
      <c r="AF70" s="157">
        <f t="shared" si="49"/>
        <v>-22.625270752455833</v>
      </c>
      <c r="AG70" s="157">
        <f t="shared" si="50"/>
        <v>17.584867266855007</v>
      </c>
      <c r="AH70" s="157">
        <f t="shared" si="51"/>
        <v>-4.7013897063025825</v>
      </c>
      <c r="AI70" s="157">
        <f t="shared" si="52"/>
        <v>-9.7013897063025816</v>
      </c>
      <c r="AJ70" s="157">
        <f t="shared" si="53"/>
        <v>0.29861029369741754</v>
      </c>
      <c r="AK70" s="157">
        <f t="shared" si="54"/>
        <v>-19.094219337595366</v>
      </c>
      <c r="AL70" s="157">
        <f t="shared" si="55"/>
        <v>9.691439924990199</v>
      </c>
      <c r="AM70" s="157">
        <f t="shared" si="56"/>
        <v>-5.2377599837598465</v>
      </c>
      <c r="AN70" s="157">
        <f t="shared" si="57"/>
        <v>-10.237759983759847</v>
      </c>
      <c r="AO70" s="157">
        <f t="shared" si="58"/>
        <v>-0.23775998375984653</v>
      </c>
      <c r="AP70" s="157">
        <f t="shared" si="59"/>
        <v>-15.600877896744223</v>
      </c>
      <c r="AQ70" s="157">
        <f t="shared" si="60"/>
        <v>5.1253579292245304</v>
      </c>
      <c r="AR70" s="43"/>
      <c r="AS70" s="43"/>
      <c r="AT70" s="43"/>
      <c r="AU70" s="43"/>
      <c r="AV70" s="43"/>
      <c r="AW70" s="43"/>
      <c r="AX70" s="43"/>
      <c r="AY70" s="43"/>
      <c r="AZ70" s="43"/>
      <c r="BA70" s="43"/>
      <c r="BB70" s="43"/>
      <c r="BC70" s="43"/>
      <c r="BD70" s="43"/>
      <c r="BE70" s="43"/>
      <c r="BF70" s="43"/>
      <c r="BG70" s="43"/>
      <c r="BH70" s="43"/>
      <c r="BI70" s="43"/>
      <c r="BJ70" s="43"/>
      <c r="BK70" s="43"/>
      <c r="BL70" s="43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43"/>
      <c r="CA70" s="43"/>
      <c r="CB70" s="43"/>
      <c r="CC70" s="43"/>
      <c r="CD70" s="43"/>
      <c r="CE70" s="43"/>
      <c r="CF70" s="43"/>
      <c r="CG70" s="43"/>
      <c r="CH70" s="43"/>
      <c r="CI70" s="43"/>
      <c r="CJ70" s="43"/>
      <c r="CK70" s="43"/>
      <c r="CL70" s="43"/>
      <c r="CM70" s="43"/>
      <c r="CN70" s="43"/>
      <c r="CO70" s="43"/>
      <c r="CP70" s="43"/>
      <c r="CQ70" s="43"/>
      <c r="CR70" s="43"/>
      <c r="CS70" s="43"/>
      <c r="CT70" s="43"/>
      <c r="CU70" s="43"/>
      <c r="CV70" s="43"/>
      <c r="CW70" s="43"/>
      <c r="CX70" s="43"/>
      <c r="CY70" s="43"/>
      <c r="CZ70" s="43"/>
      <c r="DA70" s="43"/>
      <c r="DB70" s="43"/>
      <c r="DC70" s="43"/>
      <c r="DD70" s="43"/>
      <c r="DE70" s="43"/>
      <c r="DF70" s="43"/>
      <c r="DG70" s="43"/>
      <c r="DH70" s="43"/>
      <c r="DI70" s="43"/>
      <c r="DJ70" s="43"/>
      <c r="DK70" s="43"/>
      <c r="DL70" s="43"/>
      <c r="DM70" s="43"/>
      <c r="DN70" s="43"/>
      <c r="DO70" s="43"/>
      <c r="DP70" s="43"/>
      <c r="DQ70" s="43"/>
      <c r="DR70" s="43"/>
      <c r="DS70" s="43"/>
      <c r="DT70" s="43"/>
      <c r="DU70" s="43"/>
      <c r="DV70" s="43"/>
      <c r="DW70" s="43"/>
      <c r="DX70" s="43"/>
      <c r="DY70" s="43"/>
      <c r="DZ70" s="43"/>
    </row>
    <row r="71" spans="1:130" s="5" customFormat="1" x14ac:dyDescent="0.25">
      <c r="A71" s="40" t="s">
        <v>195</v>
      </c>
      <c r="B71" s="64" t="s">
        <v>196</v>
      </c>
      <c r="C71" s="196" t="s">
        <v>213</v>
      </c>
      <c r="D71" s="40" t="s">
        <v>69</v>
      </c>
      <c r="E71" s="133">
        <v>446.40224000000006</v>
      </c>
      <c r="F71" s="133">
        <f t="shared" si="67"/>
        <v>446.50000000000006</v>
      </c>
      <c r="G71" s="193">
        <v>7.5469999999999995E-2</v>
      </c>
      <c r="H71" s="43">
        <v>2.2290000000000001E-2</v>
      </c>
      <c r="I71" s="185">
        <f t="shared" si="68"/>
        <v>9.776E-2</v>
      </c>
      <c r="J71" s="38">
        <f t="shared" si="69"/>
        <v>218.97721991600608</v>
      </c>
      <c r="K71" s="200">
        <v>445</v>
      </c>
      <c r="L71" s="200">
        <v>444</v>
      </c>
      <c r="M71" s="201">
        <v>7.6439999999999994E-2</v>
      </c>
      <c r="N71" s="89">
        <v>1.4069999999999999E-2</v>
      </c>
      <c r="O71" s="201">
        <v>9.0509999999999993E-2</v>
      </c>
      <c r="P71" s="88">
        <v>65.599999999999994</v>
      </c>
      <c r="Q71" s="38">
        <f t="shared" si="70"/>
        <v>84.454756380510446</v>
      </c>
      <c r="R71" s="38">
        <f t="shared" si="71"/>
        <v>1.2852789187756708</v>
      </c>
      <c r="S71" s="38">
        <f t="shared" si="72"/>
        <v>15.545243619489559</v>
      </c>
      <c r="T71" s="38">
        <f t="shared" si="73"/>
        <v>-36.87752355316286</v>
      </c>
      <c r="U71" s="38">
        <f t="shared" si="74"/>
        <v>-7.4161211129296305</v>
      </c>
      <c r="V71" s="38">
        <f t="shared" si="75"/>
        <v>-70.04254596657934</v>
      </c>
      <c r="W71" s="174"/>
      <c r="X71" s="157">
        <f t="shared" si="41"/>
        <v>-5.0978743914468616</v>
      </c>
      <c r="Y71" s="157">
        <f t="shared" si="42"/>
        <v>-10.097874391446862</v>
      </c>
      <c r="Z71" s="157">
        <f t="shared" si="43"/>
        <v>-9.7874391446861608E-2</v>
      </c>
      <c r="AA71" s="157">
        <f t="shared" si="44"/>
        <v>-19.396247632600609</v>
      </c>
      <c r="AB71" s="157">
        <f t="shared" si="45"/>
        <v>9.2004988497068858</v>
      </c>
      <c r="AC71" s="157">
        <f t="shared" si="46"/>
        <v>-2.5202017428004124</v>
      </c>
      <c r="AD71" s="157">
        <f t="shared" si="47"/>
        <v>-7.5202017428004124</v>
      </c>
      <c r="AE71" s="157">
        <f t="shared" si="48"/>
        <v>2.4797982571995876</v>
      </c>
      <c r="AF71" s="157">
        <f t="shared" si="49"/>
        <v>-22.625270752455833</v>
      </c>
      <c r="AG71" s="157">
        <f t="shared" si="50"/>
        <v>17.584867266855007</v>
      </c>
      <c r="AH71" s="157">
        <f t="shared" si="51"/>
        <v>-4.7013897063025825</v>
      </c>
      <c r="AI71" s="157">
        <f t="shared" si="52"/>
        <v>-9.7013897063025816</v>
      </c>
      <c r="AJ71" s="157">
        <f t="shared" si="53"/>
        <v>0.29861029369741754</v>
      </c>
      <c r="AK71" s="157">
        <f t="shared" si="54"/>
        <v>-19.094219337595366</v>
      </c>
      <c r="AL71" s="157">
        <f t="shared" si="55"/>
        <v>9.691439924990199</v>
      </c>
      <c r="AM71" s="157">
        <f t="shared" si="56"/>
        <v>-5.2377599837598465</v>
      </c>
      <c r="AN71" s="157">
        <f t="shared" si="57"/>
        <v>-10.237759983759847</v>
      </c>
      <c r="AO71" s="157">
        <f t="shared" si="58"/>
        <v>-0.23775998375984653</v>
      </c>
      <c r="AP71" s="157">
        <f t="shared" si="59"/>
        <v>-15.600877896744223</v>
      </c>
      <c r="AQ71" s="157">
        <f t="shared" si="60"/>
        <v>5.1253579292245304</v>
      </c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BB71" s="43"/>
      <c r="BC71" s="43"/>
      <c r="BD71" s="43"/>
      <c r="BE71" s="43"/>
      <c r="BF71" s="43"/>
      <c r="BG71" s="43"/>
      <c r="BH71" s="43"/>
      <c r="BI71" s="43"/>
      <c r="BJ71" s="43"/>
      <c r="BK71" s="43"/>
      <c r="BL71" s="43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43"/>
      <c r="CA71" s="43"/>
      <c r="CB71" s="43"/>
      <c r="CC71" s="43"/>
      <c r="CD71" s="43"/>
      <c r="CE71" s="43"/>
      <c r="CF71" s="43"/>
      <c r="CG71" s="43"/>
      <c r="CH71" s="43"/>
      <c r="CI71" s="43"/>
      <c r="CJ71" s="43"/>
      <c r="CK71" s="43"/>
      <c r="CL71" s="43"/>
      <c r="CM71" s="43"/>
      <c r="CN71" s="43"/>
      <c r="CO71" s="43"/>
      <c r="CP71" s="43"/>
      <c r="CQ71" s="43"/>
      <c r="CR71" s="43"/>
      <c r="CS71" s="43"/>
      <c r="CT71" s="43"/>
      <c r="CU71" s="43"/>
      <c r="CV71" s="43"/>
      <c r="CW71" s="43"/>
      <c r="CX71" s="43"/>
      <c r="CY71" s="43"/>
      <c r="CZ71" s="43"/>
      <c r="DA71" s="43"/>
      <c r="DB71" s="43"/>
      <c r="DC71" s="43"/>
      <c r="DD71" s="43"/>
      <c r="DE71" s="43"/>
      <c r="DF71" s="43"/>
      <c r="DG71" s="43"/>
      <c r="DH71" s="43"/>
      <c r="DI71" s="43"/>
      <c r="DJ71" s="43"/>
      <c r="DK71" s="43"/>
      <c r="DL71" s="43"/>
      <c r="DM71" s="43"/>
      <c r="DN71" s="43"/>
      <c r="DO71" s="43"/>
      <c r="DP71" s="43"/>
      <c r="DQ71" s="43"/>
      <c r="DR71" s="43"/>
      <c r="DS71" s="43"/>
      <c r="DT71" s="43"/>
      <c r="DU71" s="43"/>
      <c r="DV71" s="43"/>
      <c r="DW71" s="43"/>
      <c r="DX71" s="43"/>
      <c r="DY71" s="43"/>
      <c r="DZ71" s="43"/>
    </row>
    <row r="72" spans="1:130" s="5" customFormat="1" x14ac:dyDescent="0.25">
      <c r="A72" s="40" t="s">
        <v>195</v>
      </c>
      <c r="B72" s="64" t="s">
        <v>196</v>
      </c>
      <c r="C72" s="196" t="s">
        <v>213</v>
      </c>
      <c r="D72" s="40" t="s">
        <v>70</v>
      </c>
      <c r="E72" s="133">
        <v>446.10215000000005</v>
      </c>
      <c r="F72" s="133">
        <f t="shared" si="67"/>
        <v>446.20000000000005</v>
      </c>
      <c r="G72" s="193">
        <v>7.571E-2</v>
      </c>
      <c r="H72" s="43">
        <v>2.214E-2</v>
      </c>
      <c r="I72" s="185">
        <f t="shared" si="68"/>
        <v>9.7849999999999993E-2</v>
      </c>
      <c r="J72" s="38">
        <f t="shared" si="69"/>
        <v>219.32622641427011</v>
      </c>
      <c r="K72" s="200">
        <v>445</v>
      </c>
      <c r="L72" s="200">
        <v>443</v>
      </c>
      <c r="M72" s="201">
        <v>7.2520000000000001E-2</v>
      </c>
      <c r="N72" s="89">
        <v>1.349E-2</v>
      </c>
      <c r="O72" s="201">
        <v>8.6010000000000003E-2</v>
      </c>
      <c r="P72" s="88">
        <v>62.6</v>
      </c>
      <c r="Q72" s="38">
        <f t="shared" si="70"/>
        <v>84.315777235205204</v>
      </c>
      <c r="R72" s="38">
        <f t="shared" si="71"/>
        <v>-4.2134460441157024</v>
      </c>
      <c r="S72" s="38">
        <f t="shared" si="72"/>
        <v>15.684222764794791</v>
      </c>
      <c r="T72" s="38">
        <f t="shared" si="73"/>
        <v>-39.069557362240289</v>
      </c>
      <c r="U72" s="38">
        <f t="shared" si="74"/>
        <v>-12.100153295861002</v>
      </c>
      <c r="V72" s="38">
        <f t="shared" si="75"/>
        <v>-71.458041738355902</v>
      </c>
      <c r="W72" s="174"/>
      <c r="X72" s="157">
        <f t="shared" si="41"/>
        <v>-5.0978743914468616</v>
      </c>
      <c r="Y72" s="157">
        <f t="shared" si="42"/>
        <v>-10.097874391446862</v>
      </c>
      <c r="Z72" s="157">
        <f t="shared" si="43"/>
        <v>-9.7874391446861608E-2</v>
      </c>
      <c r="AA72" s="157">
        <f t="shared" si="44"/>
        <v>-19.396247632600609</v>
      </c>
      <c r="AB72" s="157">
        <f t="shared" si="45"/>
        <v>9.2004988497068858</v>
      </c>
      <c r="AC72" s="157">
        <f t="shared" si="46"/>
        <v>-2.5202017428004124</v>
      </c>
      <c r="AD72" s="157">
        <f t="shared" si="47"/>
        <v>-7.5202017428004124</v>
      </c>
      <c r="AE72" s="157">
        <f t="shared" si="48"/>
        <v>2.4797982571995876</v>
      </c>
      <c r="AF72" s="157">
        <f t="shared" si="49"/>
        <v>-22.625270752455833</v>
      </c>
      <c r="AG72" s="157">
        <f t="shared" si="50"/>
        <v>17.584867266855007</v>
      </c>
      <c r="AH72" s="157">
        <f t="shared" si="51"/>
        <v>-4.7013897063025825</v>
      </c>
      <c r="AI72" s="157">
        <f t="shared" si="52"/>
        <v>-9.7013897063025816</v>
      </c>
      <c r="AJ72" s="157">
        <f t="shared" si="53"/>
        <v>0.29861029369741754</v>
      </c>
      <c r="AK72" s="157">
        <f t="shared" si="54"/>
        <v>-19.094219337595366</v>
      </c>
      <c r="AL72" s="157">
        <f t="shared" si="55"/>
        <v>9.691439924990199</v>
      </c>
      <c r="AM72" s="157">
        <f t="shared" si="56"/>
        <v>-5.2377599837598465</v>
      </c>
      <c r="AN72" s="157">
        <f t="shared" si="57"/>
        <v>-10.237759983759847</v>
      </c>
      <c r="AO72" s="157">
        <f t="shared" si="58"/>
        <v>-0.23775998375984653</v>
      </c>
      <c r="AP72" s="157">
        <f t="shared" si="59"/>
        <v>-15.600877896744223</v>
      </c>
      <c r="AQ72" s="157">
        <f t="shared" si="60"/>
        <v>5.1253579292245304</v>
      </c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43"/>
      <c r="BF72" s="43"/>
      <c r="BG72" s="43"/>
      <c r="BH72" s="43"/>
      <c r="BI72" s="43"/>
      <c r="BJ72" s="43"/>
      <c r="BK72" s="43"/>
      <c r="BL72" s="43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43"/>
      <c r="CA72" s="43"/>
      <c r="CB72" s="43"/>
      <c r="CC72" s="43"/>
      <c r="CD72" s="43"/>
      <c r="CE72" s="43"/>
      <c r="CF72" s="43"/>
      <c r="CG72" s="43"/>
      <c r="CH72" s="43"/>
      <c r="CI72" s="43"/>
      <c r="CJ72" s="43"/>
      <c r="CK72" s="43"/>
      <c r="CL72" s="43"/>
      <c r="CM72" s="43"/>
      <c r="CN72" s="43"/>
      <c r="CO72" s="43"/>
      <c r="CP72" s="43"/>
      <c r="CQ72" s="43"/>
      <c r="CR72" s="43"/>
      <c r="CS72" s="43"/>
      <c r="CT72" s="43"/>
      <c r="CU72" s="43"/>
      <c r="CV72" s="43"/>
      <c r="CW72" s="43"/>
      <c r="CX72" s="43"/>
      <c r="CY72" s="43"/>
      <c r="CZ72" s="43"/>
      <c r="DA72" s="43"/>
      <c r="DB72" s="43"/>
      <c r="DC72" s="43"/>
      <c r="DD72" s="43"/>
      <c r="DE72" s="43"/>
      <c r="DF72" s="43"/>
      <c r="DG72" s="43"/>
      <c r="DH72" s="43"/>
      <c r="DI72" s="43"/>
      <c r="DJ72" s="43"/>
      <c r="DK72" s="43"/>
      <c r="DL72" s="43"/>
      <c r="DM72" s="43"/>
      <c r="DN72" s="43"/>
      <c r="DO72" s="43"/>
      <c r="DP72" s="43"/>
      <c r="DQ72" s="43"/>
      <c r="DR72" s="43"/>
      <c r="DS72" s="43"/>
      <c r="DT72" s="43"/>
      <c r="DU72" s="43"/>
      <c r="DV72" s="43"/>
      <c r="DW72" s="43"/>
      <c r="DX72" s="43"/>
      <c r="DY72" s="43"/>
      <c r="DZ72" s="43"/>
    </row>
    <row r="73" spans="1:130" s="5" customFormat="1" x14ac:dyDescent="0.25">
      <c r="A73" s="37"/>
      <c r="B73" s="49"/>
      <c r="D73" s="37"/>
      <c r="E73" s="37"/>
      <c r="F73" s="135"/>
      <c r="G73" s="42"/>
      <c r="K73" s="47"/>
      <c r="L73" s="47"/>
      <c r="M73" s="47"/>
      <c r="N73" s="47"/>
      <c r="O73" s="47"/>
      <c r="P73" s="47"/>
      <c r="Q73" s="38"/>
      <c r="R73" s="38"/>
      <c r="S73" s="38"/>
      <c r="T73" s="38"/>
      <c r="U73" s="38"/>
      <c r="V73" s="38"/>
      <c r="W73" s="176"/>
      <c r="X73" s="158"/>
      <c r="Y73" s="158"/>
      <c r="Z73" s="158"/>
      <c r="AA73" s="157"/>
      <c r="AB73" s="157"/>
      <c r="AC73" s="158"/>
      <c r="AD73" s="158"/>
      <c r="AE73" s="158"/>
      <c r="AF73" s="157"/>
      <c r="AG73" s="157"/>
      <c r="AH73" s="158"/>
      <c r="AI73" s="158"/>
      <c r="AJ73" s="158"/>
      <c r="AK73" s="157"/>
      <c r="AL73" s="157"/>
      <c r="AM73" s="158"/>
      <c r="AN73" s="158"/>
      <c r="AO73" s="158"/>
      <c r="AP73" s="157"/>
      <c r="AQ73" s="157"/>
      <c r="AR73" s="43"/>
      <c r="AS73" s="43"/>
      <c r="AT73" s="43"/>
      <c r="AU73" s="43"/>
      <c r="AV73" s="43"/>
      <c r="AW73" s="43"/>
      <c r="AX73" s="43"/>
      <c r="AY73" s="43"/>
      <c r="AZ73" s="43"/>
      <c r="BA73" s="43"/>
      <c r="BB73" s="43"/>
      <c r="BC73" s="43"/>
      <c r="BD73" s="43"/>
      <c r="BE73" s="43"/>
      <c r="BF73" s="43"/>
      <c r="BG73" s="43"/>
      <c r="BH73" s="43"/>
      <c r="BI73" s="43"/>
      <c r="BJ73" s="43"/>
      <c r="BK73" s="43"/>
      <c r="BL73" s="43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43"/>
      <c r="CA73" s="43"/>
      <c r="CB73" s="43"/>
      <c r="CC73" s="43"/>
      <c r="CD73" s="43"/>
      <c r="CE73" s="43"/>
      <c r="CF73" s="43"/>
      <c r="CG73" s="43"/>
      <c r="CH73" s="43"/>
      <c r="CI73" s="43"/>
      <c r="CJ73" s="43"/>
      <c r="CK73" s="43"/>
      <c r="CL73" s="43"/>
      <c r="CM73" s="43"/>
      <c r="CN73" s="43"/>
      <c r="CO73" s="43"/>
      <c r="CP73" s="43"/>
      <c r="CQ73" s="43"/>
      <c r="CR73" s="43"/>
      <c r="CS73" s="43"/>
      <c r="CT73" s="43"/>
      <c r="CU73" s="43"/>
      <c r="CV73" s="43"/>
      <c r="CW73" s="43"/>
      <c r="CX73" s="43"/>
      <c r="CY73" s="43"/>
      <c r="CZ73" s="43"/>
      <c r="DA73" s="43"/>
      <c r="DB73" s="43"/>
      <c r="DC73" s="43"/>
      <c r="DD73" s="43"/>
      <c r="DE73" s="43"/>
      <c r="DF73" s="43"/>
      <c r="DG73" s="43"/>
      <c r="DH73" s="43"/>
      <c r="DI73" s="43"/>
      <c r="DJ73" s="43"/>
      <c r="DK73" s="43"/>
      <c r="DL73" s="43"/>
      <c r="DM73" s="43"/>
      <c r="DN73" s="43"/>
      <c r="DO73" s="43"/>
      <c r="DP73" s="43"/>
      <c r="DQ73" s="43"/>
      <c r="DR73" s="43"/>
      <c r="DS73" s="43"/>
      <c r="DT73" s="43"/>
      <c r="DU73" s="43"/>
      <c r="DV73" s="43"/>
      <c r="DW73" s="43"/>
      <c r="DX73" s="43"/>
      <c r="DY73" s="43"/>
      <c r="DZ73" s="43"/>
    </row>
    <row r="74" spans="1:130" s="5" customFormat="1" x14ac:dyDescent="0.25">
      <c r="A74" s="37"/>
      <c r="B74" s="49"/>
      <c r="D74" s="37"/>
      <c r="E74" s="37"/>
      <c r="F74" s="135"/>
      <c r="G74" s="42"/>
      <c r="K74" s="47"/>
      <c r="L74" s="47"/>
      <c r="M74" s="47"/>
      <c r="N74" s="47"/>
      <c r="O74" s="47"/>
      <c r="P74" s="47"/>
      <c r="Q74" s="38"/>
      <c r="R74" s="38"/>
      <c r="S74" s="38"/>
      <c r="T74" s="38"/>
      <c r="U74" s="38"/>
      <c r="V74" s="38"/>
      <c r="W74" s="176"/>
      <c r="X74" s="158"/>
      <c r="Y74" s="158"/>
      <c r="Z74" s="158"/>
      <c r="AA74" s="157"/>
      <c r="AB74" s="157"/>
      <c r="AC74" s="158"/>
      <c r="AD74" s="158"/>
      <c r="AE74" s="158"/>
      <c r="AF74" s="157"/>
      <c r="AG74" s="157"/>
      <c r="AH74" s="158"/>
      <c r="AI74" s="158"/>
      <c r="AJ74" s="158"/>
      <c r="AK74" s="157"/>
      <c r="AL74" s="157"/>
      <c r="AM74" s="158"/>
      <c r="AN74" s="158"/>
      <c r="AO74" s="158"/>
      <c r="AP74" s="157"/>
      <c r="AQ74" s="157"/>
      <c r="AR74" s="43"/>
      <c r="AS74" s="43"/>
      <c r="AT74" s="43"/>
      <c r="AU74" s="43"/>
      <c r="AV74" s="43"/>
      <c r="AW74" s="43"/>
      <c r="AX74" s="43"/>
      <c r="AY74" s="43"/>
      <c r="AZ74" s="43"/>
      <c r="BA74" s="43"/>
      <c r="BB74" s="43"/>
      <c r="BC74" s="43"/>
      <c r="BD74" s="43"/>
      <c r="BE74" s="43"/>
      <c r="BF74" s="43"/>
      <c r="BG74" s="43"/>
      <c r="BH74" s="43"/>
      <c r="BI74" s="43"/>
      <c r="BJ74" s="43"/>
      <c r="BK74" s="43"/>
      <c r="BL74" s="43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43"/>
      <c r="CA74" s="43"/>
      <c r="CB74" s="43"/>
      <c r="CC74" s="43"/>
      <c r="CD74" s="43"/>
      <c r="CE74" s="43"/>
      <c r="CF74" s="43"/>
      <c r="CG74" s="43"/>
      <c r="CH74" s="43"/>
      <c r="CI74" s="43"/>
      <c r="CJ74" s="43"/>
      <c r="CK74" s="43"/>
      <c r="CL74" s="43"/>
      <c r="CM74" s="43"/>
      <c r="CN74" s="43"/>
      <c r="CO74" s="43"/>
      <c r="CP74" s="43"/>
      <c r="CQ74" s="43"/>
      <c r="CR74" s="43"/>
      <c r="CS74" s="43"/>
      <c r="CT74" s="43"/>
      <c r="CU74" s="43"/>
      <c r="CV74" s="43"/>
      <c r="CW74" s="43"/>
      <c r="CX74" s="43"/>
      <c r="CY74" s="43"/>
      <c r="CZ74" s="43"/>
      <c r="DA74" s="43"/>
      <c r="DB74" s="43"/>
      <c r="DC74" s="43"/>
      <c r="DD74" s="43"/>
      <c r="DE74" s="43"/>
      <c r="DF74" s="43"/>
      <c r="DG74" s="43"/>
      <c r="DH74" s="43"/>
      <c r="DI74" s="43"/>
      <c r="DJ74" s="43"/>
      <c r="DK74" s="43"/>
      <c r="DL74" s="43"/>
      <c r="DM74" s="43"/>
      <c r="DN74" s="43"/>
      <c r="DO74" s="43"/>
      <c r="DP74" s="43"/>
      <c r="DQ74" s="43"/>
      <c r="DR74" s="43"/>
      <c r="DS74" s="43"/>
      <c r="DT74" s="43"/>
      <c r="DU74" s="43"/>
      <c r="DV74" s="43"/>
      <c r="DW74" s="43"/>
      <c r="DX74" s="43"/>
      <c r="DY74" s="43"/>
      <c r="DZ74" s="43"/>
    </row>
    <row r="75" spans="1:130" s="5" customFormat="1" ht="13.8" thickBot="1" x14ac:dyDescent="0.3">
      <c r="B75" s="65"/>
      <c r="D75" s="37"/>
      <c r="E75" s="37"/>
      <c r="F75" s="135"/>
      <c r="G75" s="42"/>
      <c r="K75" s="47"/>
      <c r="L75" s="47"/>
      <c r="M75" s="47"/>
      <c r="N75" s="47"/>
      <c r="O75" s="47"/>
      <c r="P75" s="47"/>
      <c r="Q75" s="38"/>
      <c r="R75" s="38"/>
      <c r="S75" s="38"/>
      <c r="T75" s="38"/>
      <c r="U75" s="38"/>
      <c r="V75" s="38"/>
      <c r="W75" s="176"/>
      <c r="X75" s="158"/>
      <c r="Y75" s="158"/>
      <c r="Z75" s="158"/>
      <c r="AA75" s="157"/>
      <c r="AB75" s="157"/>
      <c r="AC75" s="158"/>
      <c r="AD75" s="158"/>
      <c r="AE75" s="158"/>
      <c r="AF75" s="157"/>
      <c r="AG75" s="157"/>
      <c r="AH75" s="158"/>
      <c r="AI75" s="158"/>
      <c r="AJ75" s="158"/>
      <c r="AK75" s="157"/>
      <c r="AL75" s="157"/>
      <c r="AM75" s="158"/>
      <c r="AN75" s="158"/>
      <c r="AO75" s="158"/>
      <c r="AP75" s="157"/>
      <c r="AQ75" s="157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43"/>
      <c r="BF75" s="43"/>
      <c r="BG75" s="43"/>
      <c r="BH75" s="43"/>
      <c r="BI75" s="43"/>
      <c r="BJ75" s="43"/>
      <c r="BK75" s="43"/>
      <c r="BL75" s="43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43"/>
      <c r="CA75" s="43"/>
      <c r="CB75" s="43"/>
      <c r="CC75" s="43"/>
      <c r="CD75" s="43"/>
      <c r="CE75" s="43"/>
      <c r="CF75" s="43"/>
      <c r="CG75" s="43"/>
      <c r="CH75" s="43"/>
      <c r="CI75" s="43"/>
      <c r="CJ75" s="43"/>
      <c r="CK75" s="43"/>
      <c r="CL75" s="43"/>
      <c r="CM75" s="43"/>
      <c r="CN75" s="43"/>
      <c r="CO75" s="43"/>
      <c r="CP75" s="43"/>
      <c r="CQ75" s="43"/>
      <c r="CR75" s="43"/>
      <c r="CS75" s="43"/>
      <c r="CT75" s="43"/>
      <c r="CU75" s="43"/>
      <c r="CV75" s="43"/>
      <c r="CW75" s="43"/>
      <c r="CX75" s="43"/>
      <c r="CY75" s="43"/>
      <c r="CZ75" s="43"/>
      <c r="DA75" s="43"/>
      <c r="DB75" s="43"/>
      <c r="DC75" s="43"/>
      <c r="DD75" s="43"/>
      <c r="DE75" s="43"/>
      <c r="DF75" s="43"/>
      <c r="DG75" s="43"/>
      <c r="DH75" s="43"/>
      <c r="DI75" s="43"/>
      <c r="DJ75" s="43"/>
      <c r="DK75" s="43"/>
      <c r="DL75" s="43"/>
      <c r="DM75" s="43"/>
      <c r="DN75" s="43"/>
      <c r="DO75" s="43"/>
      <c r="DP75" s="43"/>
      <c r="DQ75" s="43"/>
      <c r="DR75" s="43"/>
      <c r="DS75" s="43"/>
      <c r="DT75" s="43"/>
      <c r="DU75" s="43"/>
      <c r="DV75" s="43"/>
      <c r="DW75" s="43"/>
      <c r="DX75" s="43"/>
      <c r="DY75" s="43"/>
      <c r="DZ75" s="43"/>
    </row>
    <row r="76" spans="1:130" s="5" customFormat="1" x14ac:dyDescent="0.25">
      <c r="B76" s="65"/>
      <c r="D76" s="37"/>
      <c r="E76" s="37"/>
      <c r="F76" s="135"/>
      <c r="G76" s="42"/>
      <c r="K76" s="47"/>
      <c r="L76" s="47"/>
      <c r="M76" s="47"/>
      <c r="N76" s="47"/>
      <c r="O76" s="47"/>
      <c r="P76" s="76"/>
      <c r="Q76" s="68"/>
      <c r="R76" s="68"/>
      <c r="S76" s="68"/>
      <c r="T76" s="68"/>
      <c r="U76" s="68"/>
      <c r="V76" s="77"/>
      <c r="W76" s="176"/>
      <c r="X76" s="158"/>
      <c r="Y76" s="158"/>
      <c r="Z76" s="158"/>
      <c r="AA76" s="157"/>
      <c r="AB76" s="157"/>
      <c r="AC76" s="158"/>
      <c r="AD76" s="158"/>
      <c r="AE76" s="158"/>
      <c r="AF76" s="157"/>
      <c r="AG76" s="157"/>
      <c r="AH76" s="158"/>
      <c r="AI76" s="158"/>
      <c r="AJ76" s="158"/>
      <c r="AK76" s="157"/>
      <c r="AL76" s="157"/>
      <c r="AM76" s="158"/>
      <c r="AN76" s="158"/>
      <c r="AO76" s="158"/>
      <c r="AP76" s="157"/>
      <c r="AQ76" s="157"/>
      <c r="AR76" s="43"/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43"/>
      <c r="BE76" s="43"/>
      <c r="BF76" s="43"/>
      <c r="BG76" s="43"/>
      <c r="BH76" s="43"/>
      <c r="BI76" s="43"/>
      <c r="BJ76" s="43"/>
      <c r="BK76" s="43"/>
      <c r="BL76" s="43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43"/>
      <c r="CA76" s="43"/>
      <c r="CB76" s="43"/>
      <c r="CC76" s="43"/>
      <c r="CD76" s="43"/>
      <c r="CE76" s="43"/>
      <c r="CF76" s="43"/>
      <c r="CG76" s="43"/>
      <c r="CH76" s="43"/>
      <c r="CI76" s="43"/>
      <c r="CJ76" s="43"/>
      <c r="CK76" s="43"/>
      <c r="CL76" s="43"/>
      <c r="CM76" s="43"/>
      <c r="CN76" s="43"/>
      <c r="CO76" s="43"/>
      <c r="CP76" s="43"/>
      <c r="CQ76" s="43"/>
      <c r="CR76" s="43"/>
      <c r="CS76" s="43"/>
      <c r="CT76" s="43"/>
      <c r="CU76" s="43"/>
      <c r="CV76" s="43"/>
      <c r="CW76" s="43"/>
      <c r="CX76" s="43"/>
      <c r="CY76" s="43"/>
      <c r="CZ76" s="43"/>
      <c r="DA76" s="43"/>
      <c r="DB76" s="43"/>
      <c r="DC76" s="43"/>
      <c r="DD76" s="43"/>
      <c r="DE76" s="43"/>
      <c r="DF76" s="43"/>
      <c r="DG76" s="43"/>
      <c r="DH76" s="43"/>
      <c r="DI76" s="43"/>
      <c r="DJ76" s="43"/>
      <c r="DK76" s="43"/>
      <c r="DL76" s="43"/>
      <c r="DM76" s="43"/>
      <c r="DN76" s="43"/>
      <c r="DO76" s="43"/>
      <c r="DP76" s="43"/>
      <c r="DQ76" s="43"/>
      <c r="DR76" s="43"/>
      <c r="DS76" s="43"/>
      <c r="DT76" s="43"/>
      <c r="DU76" s="43"/>
      <c r="DV76" s="43"/>
      <c r="DW76" s="43"/>
      <c r="DX76" s="43"/>
      <c r="DY76" s="43"/>
      <c r="DZ76" s="43"/>
    </row>
    <row r="77" spans="1:130" s="5" customFormat="1" x14ac:dyDescent="0.25">
      <c r="B77" s="65"/>
      <c r="D77" s="37"/>
      <c r="E77" s="37"/>
      <c r="F77" s="135"/>
      <c r="G77" s="42"/>
      <c r="K77" s="47"/>
      <c r="L77" s="47"/>
      <c r="M77" s="47"/>
      <c r="N77" s="47"/>
      <c r="O77" s="47"/>
      <c r="P77" s="78" t="s">
        <v>87</v>
      </c>
      <c r="Q77" s="38"/>
      <c r="R77" s="38">
        <f>MEDIAN(R4:R72)</f>
        <v>-5.0978743914468616</v>
      </c>
      <c r="S77" s="38"/>
      <c r="T77" s="38">
        <f t="shared" ref="T77:V77" si="76">MEDIAN(T4:T72)</f>
        <v>-2.5202017428004124</v>
      </c>
      <c r="U77" s="38">
        <f t="shared" si="76"/>
        <v>-4.7013897063025825</v>
      </c>
      <c r="V77" s="79">
        <f t="shared" si="76"/>
        <v>-5.2377599837598465</v>
      </c>
      <c r="W77" s="176"/>
      <c r="X77" s="158"/>
      <c r="Y77" s="158"/>
      <c r="Z77" s="158"/>
      <c r="AA77" s="157"/>
      <c r="AB77" s="157"/>
      <c r="AC77" s="158"/>
      <c r="AD77" s="158"/>
      <c r="AE77" s="158"/>
      <c r="AF77" s="157"/>
      <c r="AG77" s="157"/>
      <c r="AH77" s="158"/>
      <c r="AI77" s="158"/>
      <c r="AJ77" s="158"/>
      <c r="AK77" s="157"/>
      <c r="AL77" s="157"/>
      <c r="AM77" s="158"/>
      <c r="AN77" s="158"/>
      <c r="AO77" s="158"/>
      <c r="AP77" s="157"/>
      <c r="AQ77" s="157"/>
      <c r="AR77" s="43"/>
      <c r="AS77" s="43"/>
      <c r="AT77" s="43"/>
      <c r="AU77" s="43"/>
      <c r="AV77" s="43"/>
      <c r="AW77" s="43"/>
      <c r="AX77" s="43"/>
      <c r="AY77" s="43"/>
      <c r="AZ77" s="43"/>
      <c r="BA77" s="43"/>
      <c r="BB77" s="43"/>
      <c r="BC77" s="43"/>
      <c r="BD77" s="43"/>
      <c r="BE77" s="43"/>
      <c r="BF77" s="43"/>
      <c r="BG77" s="43"/>
      <c r="BH77" s="43"/>
      <c r="BI77" s="43"/>
      <c r="BJ77" s="43"/>
      <c r="BK77" s="43"/>
      <c r="BL77" s="43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43"/>
      <c r="CA77" s="43"/>
      <c r="CB77" s="43"/>
      <c r="CC77" s="43"/>
      <c r="CD77" s="43"/>
      <c r="CE77" s="43"/>
      <c r="CF77" s="43"/>
      <c r="CG77" s="43"/>
      <c r="CH77" s="43"/>
      <c r="CI77" s="43"/>
      <c r="CJ77" s="43"/>
      <c r="CK77" s="43"/>
      <c r="CL77" s="43"/>
      <c r="CM77" s="43"/>
      <c r="CN77" s="43"/>
      <c r="CO77" s="43"/>
      <c r="CP77" s="43"/>
      <c r="CQ77" s="43"/>
      <c r="CR77" s="43"/>
      <c r="CS77" s="43"/>
      <c r="CT77" s="43"/>
      <c r="CU77" s="43"/>
      <c r="CV77" s="43"/>
      <c r="CW77" s="43"/>
      <c r="CX77" s="43"/>
      <c r="CY77" s="43"/>
      <c r="CZ77" s="43"/>
      <c r="DA77" s="43"/>
      <c r="DB77" s="43"/>
      <c r="DC77" s="43"/>
      <c r="DD77" s="43"/>
      <c r="DE77" s="43"/>
      <c r="DF77" s="43"/>
      <c r="DG77" s="43"/>
      <c r="DH77" s="43"/>
      <c r="DI77" s="43"/>
      <c r="DJ77" s="43"/>
      <c r="DK77" s="43"/>
      <c r="DL77" s="43"/>
      <c r="DM77" s="43"/>
      <c r="DN77" s="43"/>
      <c r="DO77" s="43"/>
      <c r="DP77" s="43"/>
      <c r="DQ77" s="43"/>
      <c r="DR77" s="43"/>
      <c r="DS77" s="43"/>
      <c r="DT77" s="43"/>
      <c r="DU77" s="43"/>
      <c r="DV77" s="43"/>
      <c r="DW77" s="43"/>
      <c r="DX77" s="43"/>
      <c r="DY77" s="43"/>
      <c r="DZ77" s="43"/>
    </row>
    <row r="78" spans="1:130" s="5" customFormat="1" x14ac:dyDescent="0.25">
      <c r="B78" s="65"/>
      <c r="D78" s="37"/>
      <c r="E78" s="37"/>
      <c r="F78" s="135"/>
      <c r="G78" s="42"/>
      <c r="K78" s="47"/>
      <c r="L78" s="47"/>
      <c r="M78" s="47"/>
      <c r="N78" s="47"/>
      <c r="O78" s="47"/>
      <c r="P78" s="78" t="s">
        <v>88</v>
      </c>
      <c r="Q78" s="38"/>
      <c r="R78" s="38">
        <f>PERCENTILE(R4:R72,0.25)</f>
        <v>-6.2126991790892729</v>
      </c>
      <c r="S78" s="38"/>
      <c r="T78" s="38">
        <f t="shared" ref="T78:V78" si="77">PERCENTILE(T4:T72,0.25)</f>
        <v>-8.2559585882825992</v>
      </c>
      <c r="U78" s="38">
        <f t="shared" si="77"/>
        <v>-6.2102198799258268</v>
      </c>
      <c r="V78" s="79">
        <f t="shared" si="77"/>
        <v>-7.1715379834522359</v>
      </c>
      <c r="W78" s="176"/>
      <c r="X78" s="158"/>
      <c r="Y78" s="158"/>
      <c r="Z78" s="158"/>
      <c r="AA78" s="157"/>
      <c r="AB78" s="157"/>
      <c r="AC78" s="158"/>
      <c r="AD78" s="158"/>
      <c r="AE78" s="158"/>
      <c r="AF78" s="157"/>
      <c r="AG78" s="157"/>
      <c r="AH78" s="158"/>
      <c r="AI78" s="158"/>
      <c r="AJ78" s="158"/>
      <c r="AK78" s="157"/>
      <c r="AL78" s="157"/>
      <c r="AM78" s="158"/>
      <c r="AN78" s="158"/>
      <c r="AO78" s="158"/>
      <c r="AP78" s="157"/>
      <c r="AQ78" s="157"/>
      <c r="AR78" s="43"/>
      <c r="AS78" s="43"/>
      <c r="AT78" s="43"/>
      <c r="AU78" s="43"/>
      <c r="AV78" s="43"/>
      <c r="AW78" s="43"/>
      <c r="AX78" s="43"/>
      <c r="AY78" s="43"/>
      <c r="AZ78" s="43"/>
      <c r="BA78" s="43"/>
      <c r="BB78" s="43"/>
      <c r="BC78" s="43"/>
      <c r="BD78" s="43"/>
      <c r="BE78" s="43"/>
      <c r="BF78" s="43"/>
      <c r="BG78" s="43"/>
      <c r="BH78" s="43"/>
      <c r="BI78" s="43"/>
      <c r="BJ78" s="43"/>
      <c r="BK78" s="43"/>
      <c r="BL78" s="43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43"/>
      <c r="CA78" s="43"/>
      <c r="CB78" s="43"/>
      <c r="CC78" s="43"/>
      <c r="CD78" s="43"/>
      <c r="CE78" s="43"/>
      <c r="CF78" s="43"/>
      <c r="CG78" s="43"/>
      <c r="CH78" s="43"/>
      <c r="CI78" s="43"/>
      <c r="CJ78" s="43"/>
      <c r="CK78" s="43"/>
      <c r="CL78" s="43"/>
      <c r="CM78" s="43"/>
      <c r="CN78" s="43"/>
      <c r="CO78" s="43"/>
      <c r="CP78" s="43"/>
      <c r="CQ78" s="43"/>
      <c r="CR78" s="43"/>
      <c r="CS78" s="43"/>
      <c r="CT78" s="43"/>
      <c r="CU78" s="43"/>
      <c r="CV78" s="43"/>
      <c r="CW78" s="43"/>
      <c r="CX78" s="43"/>
      <c r="CY78" s="43"/>
      <c r="CZ78" s="43"/>
      <c r="DA78" s="43"/>
      <c r="DB78" s="43"/>
      <c r="DC78" s="43"/>
      <c r="DD78" s="43"/>
      <c r="DE78" s="43"/>
      <c r="DF78" s="43"/>
      <c r="DG78" s="43"/>
      <c r="DH78" s="43"/>
      <c r="DI78" s="43"/>
      <c r="DJ78" s="43"/>
      <c r="DK78" s="43"/>
      <c r="DL78" s="43"/>
      <c r="DM78" s="43"/>
      <c r="DN78" s="43"/>
      <c r="DO78" s="43"/>
      <c r="DP78" s="43"/>
      <c r="DQ78" s="43"/>
      <c r="DR78" s="43"/>
      <c r="DS78" s="43"/>
      <c r="DT78" s="43"/>
      <c r="DU78" s="43"/>
      <c r="DV78" s="43"/>
      <c r="DW78" s="43"/>
      <c r="DX78" s="43"/>
      <c r="DY78" s="43"/>
      <c r="DZ78" s="43"/>
    </row>
    <row r="79" spans="1:130" s="5" customFormat="1" x14ac:dyDescent="0.25">
      <c r="B79" s="65"/>
      <c r="D79" s="37"/>
      <c r="E79" s="37"/>
      <c r="F79" s="135"/>
      <c r="G79" s="42"/>
      <c r="K79" s="47"/>
      <c r="L79" s="47"/>
      <c r="M79" s="47"/>
      <c r="N79" s="47"/>
      <c r="O79" s="47"/>
      <c r="P79" s="78" t="s">
        <v>89</v>
      </c>
      <c r="Q79" s="38"/>
      <c r="R79" s="38">
        <f>PERCENTILE(R4:R72,0.75)</f>
        <v>0.21680265501619411</v>
      </c>
      <c r="S79" s="38"/>
      <c r="T79" s="38">
        <f t="shared" ref="T79:V79" si="78">PERCENTILE(T4:T72,0.75)</f>
        <v>0.78462077639245442</v>
      </c>
      <c r="U79" s="38">
        <f t="shared" si="78"/>
        <v>0.26175584427882803</v>
      </c>
      <c r="V79" s="79">
        <f t="shared" si="78"/>
        <v>-2.5115892952469285</v>
      </c>
      <c r="W79" s="176"/>
      <c r="X79" s="158"/>
      <c r="Y79" s="158"/>
      <c r="Z79" s="158"/>
      <c r="AA79" s="157"/>
      <c r="AB79" s="157"/>
      <c r="AC79" s="158"/>
      <c r="AD79" s="158"/>
      <c r="AE79" s="158"/>
      <c r="AF79" s="157"/>
      <c r="AG79" s="157"/>
      <c r="AH79" s="158"/>
      <c r="AI79" s="158"/>
      <c r="AJ79" s="158"/>
      <c r="AK79" s="157"/>
      <c r="AL79" s="157"/>
      <c r="AM79" s="158"/>
      <c r="AN79" s="158"/>
      <c r="AO79" s="158"/>
      <c r="AP79" s="157"/>
      <c r="AQ79" s="157"/>
      <c r="AR79" s="43"/>
      <c r="AS79" s="43"/>
      <c r="AT79" s="43"/>
      <c r="AU79" s="43"/>
      <c r="AV79" s="43"/>
      <c r="AW79" s="43"/>
      <c r="AX79" s="43"/>
      <c r="AY79" s="43"/>
      <c r="AZ79" s="43"/>
      <c r="BA79" s="43"/>
      <c r="BB79" s="43"/>
      <c r="BC79" s="43"/>
      <c r="BD79" s="43"/>
      <c r="BE79" s="43"/>
      <c r="BF79" s="43"/>
      <c r="BG79" s="43"/>
      <c r="BH79" s="43"/>
      <c r="BI79" s="43"/>
      <c r="BJ79" s="43"/>
      <c r="BK79" s="43"/>
      <c r="BL79" s="43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43"/>
      <c r="CA79" s="43"/>
      <c r="CB79" s="43"/>
      <c r="CC79" s="43"/>
      <c r="CD79" s="43"/>
      <c r="CE79" s="43"/>
      <c r="CF79" s="43"/>
      <c r="CG79" s="43"/>
      <c r="CH79" s="43"/>
      <c r="CI79" s="43"/>
      <c r="CJ79" s="43"/>
      <c r="CK79" s="43"/>
      <c r="CL79" s="43"/>
      <c r="CM79" s="43"/>
      <c r="CN79" s="43"/>
      <c r="CO79" s="43"/>
      <c r="CP79" s="43"/>
      <c r="CQ79" s="43"/>
      <c r="CR79" s="43"/>
      <c r="CS79" s="43"/>
      <c r="CT79" s="43"/>
      <c r="CU79" s="43"/>
      <c r="CV79" s="43"/>
      <c r="CW79" s="43"/>
      <c r="CX79" s="43"/>
      <c r="CY79" s="43"/>
      <c r="CZ79" s="43"/>
      <c r="DA79" s="43"/>
      <c r="DB79" s="43"/>
      <c r="DC79" s="43"/>
      <c r="DD79" s="43"/>
      <c r="DE79" s="43"/>
      <c r="DF79" s="43"/>
      <c r="DG79" s="43"/>
      <c r="DH79" s="43"/>
      <c r="DI79" s="43"/>
      <c r="DJ79" s="43"/>
      <c r="DK79" s="43"/>
      <c r="DL79" s="43"/>
      <c r="DM79" s="43"/>
      <c r="DN79" s="43"/>
      <c r="DO79" s="43"/>
      <c r="DP79" s="43"/>
      <c r="DQ79" s="43"/>
      <c r="DR79" s="43"/>
      <c r="DS79" s="43"/>
      <c r="DT79" s="43"/>
      <c r="DU79" s="43"/>
      <c r="DV79" s="43"/>
      <c r="DW79" s="43"/>
      <c r="DX79" s="43"/>
      <c r="DY79" s="43"/>
      <c r="DZ79" s="43"/>
    </row>
    <row r="80" spans="1:130" x14ac:dyDescent="0.25">
      <c r="P80" s="78" t="s">
        <v>90</v>
      </c>
      <c r="Q80" s="38"/>
      <c r="R80" s="38">
        <f>(R79-R78)/1.349</f>
        <v>4.7661244137179155</v>
      </c>
      <c r="S80" s="38"/>
      <c r="T80" s="38">
        <f t="shared" ref="T80:V80" si="79">(T79-T78)/1.349</f>
        <v>6.7016896698851403</v>
      </c>
      <c r="U80" s="38">
        <f t="shared" si="79"/>
        <v>4.7976098770975941</v>
      </c>
      <c r="V80" s="79">
        <f t="shared" si="79"/>
        <v>3.454372637661459</v>
      </c>
      <c r="AR80" s="83"/>
    </row>
    <row r="81" spans="15:44" ht="13.8" thickBot="1" x14ac:dyDescent="0.3">
      <c r="P81" s="80"/>
      <c r="Q81" s="69"/>
      <c r="R81" s="69"/>
      <c r="S81" s="69"/>
      <c r="T81" s="69"/>
      <c r="U81" s="69"/>
      <c r="V81" s="81"/>
      <c r="AR81" s="83"/>
    </row>
    <row r="82" spans="15:44" x14ac:dyDescent="0.25">
      <c r="Q82" s="38"/>
      <c r="R82" s="38"/>
      <c r="S82" s="38"/>
      <c r="T82" s="38"/>
      <c r="U82" s="38"/>
      <c r="V82" s="38"/>
    </row>
    <row r="83" spans="15:44" x14ac:dyDescent="0.25">
      <c r="O83" s="202" t="s">
        <v>113</v>
      </c>
      <c r="P83" s="159" t="s">
        <v>111</v>
      </c>
      <c r="Q83" s="160"/>
      <c r="R83" s="160">
        <f>MAX(R4:R72)</f>
        <v>24.866879659211911</v>
      </c>
      <c r="S83" s="160"/>
      <c r="T83" s="160">
        <f t="shared" ref="T83:V83" si="80">MAX(T4:T72)</f>
        <v>123.87407083515522</v>
      </c>
      <c r="U83" s="160">
        <f t="shared" si="80"/>
        <v>109.24772889660099</v>
      </c>
      <c r="V83" s="160">
        <f t="shared" si="80"/>
        <v>24.990441001450936</v>
      </c>
    </row>
    <row r="84" spans="15:44" x14ac:dyDescent="0.25">
      <c r="O84" s="202"/>
      <c r="P84" s="159" t="s">
        <v>112</v>
      </c>
      <c r="Q84" s="160"/>
      <c r="R84" s="160">
        <f>MIN(R4:R72)</f>
        <v>-10.893707033315703</v>
      </c>
      <c r="S84" s="160"/>
      <c r="T84" s="160">
        <f t="shared" ref="T84:V84" si="81">MIN(T4:T72)</f>
        <v>-67.162872154115576</v>
      </c>
      <c r="U84" s="160">
        <f t="shared" si="81"/>
        <v>-27.596741344195518</v>
      </c>
      <c r="V84" s="160">
        <f t="shared" si="81"/>
        <v>-72.266569800878585</v>
      </c>
    </row>
    <row r="85" spans="15:44" x14ac:dyDescent="0.25">
      <c r="Q85" s="38"/>
      <c r="R85" s="38"/>
      <c r="S85" s="38"/>
      <c r="T85" s="38"/>
      <c r="U85" s="38"/>
      <c r="V85" s="38"/>
    </row>
    <row r="86" spans="15:44" x14ac:dyDescent="0.25">
      <c r="Q86" s="38"/>
      <c r="R86" s="38"/>
      <c r="S86" s="38"/>
      <c r="T86" s="38"/>
      <c r="U86" s="38"/>
      <c r="V86" s="38"/>
    </row>
    <row r="87" spans="15:44" x14ac:dyDescent="0.25">
      <c r="Q87" s="38"/>
      <c r="R87" s="38"/>
      <c r="S87" s="38"/>
      <c r="T87" s="38"/>
      <c r="U87" s="38"/>
      <c r="V87" s="38"/>
    </row>
    <row r="88" spans="15:44" x14ac:dyDescent="0.25">
      <c r="Q88" s="38"/>
      <c r="R88" s="38"/>
      <c r="S88" s="38"/>
      <c r="T88" s="38"/>
      <c r="U88" s="38"/>
      <c r="V88" s="38"/>
    </row>
    <row r="89" spans="15:44" x14ac:dyDescent="0.25">
      <c r="Q89" s="38"/>
      <c r="R89" s="38"/>
      <c r="S89" s="38"/>
      <c r="T89" s="38"/>
      <c r="U89" s="38"/>
      <c r="V89" s="38"/>
    </row>
  </sheetData>
  <mergeCells count="5">
    <mergeCell ref="O83:O84"/>
    <mergeCell ref="AM2:AQ2"/>
    <mergeCell ref="X2:AB2"/>
    <mergeCell ref="AC2:AG2"/>
    <mergeCell ref="AH2:AL2"/>
  </mergeCells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12"/>
  </sheetPr>
  <dimension ref="A1:DZ89"/>
  <sheetViews>
    <sheetView workbookViewId="0">
      <pane ySplit="3" topLeftCell="A4" activePane="bottomLeft" state="frozen"/>
      <selection activeCell="BU49" sqref="BU49"/>
      <selection pane="bottomLeft" activeCell="A2" sqref="A2"/>
    </sheetView>
  </sheetViews>
  <sheetFormatPr defaultColWidth="9.109375" defaultRowHeight="13.2" x14ac:dyDescent="0.25"/>
  <cols>
    <col min="1" max="1" width="7.88671875" style="1" bestFit="1" customWidth="1"/>
    <col min="2" max="2" width="11.44140625" style="66" bestFit="1" customWidth="1"/>
    <col min="3" max="3" width="17.5546875" style="1" bestFit="1" customWidth="1"/>
    <col min="4" max="4" width="10.44140625" style="39" bestFit="1" customWidth="1"/>
    <col min="5" max="5" width="12.5546875" style="39" bestFit="1" customWidth="1"/>
    <col min="6" max="6" width="14" style="136" bestFit="1" customWidth="1"/>
    <col min="7" max="7" width="12" style="41" customWidth="1"/>
    <col min="8" max="8" width="12" style="1" customWidth="1"/>
    <col min="9" max="9" width="9.6640625" style="1" customWidth="1"/>
    <col min="10" max="10" width="16.109375" style="1" customWidth="1"/>
    <col min="11" max="11" width="12.5546875" style="48" bestFit="1" customWidth="1"/>
    <col min="12" max="12" width="14" style="48" bestFit="1" customWidth="1"/>
    <col min="13" max="13" width="10" style="48" bestFit="1" customWidth="1"/>
    <col min="14" max="15" width="10.33203125" style="48" bestFit="1" customWidth="1"/>
    <col min="16" max="16" width="18.88671875" style="48" customWidth="1"/>
    <col min="17" max="17" width="13.44140625" style="2" bestFit="1" customWidth="1"/>
    <col min="18" max="18" width="12.5546875" style="1" customWidth="1"/>
    <col min="19" max="19" width="13.33203125" style="2" bestFit="1" customWidth="1"/>
    <col min="20" max="20" width="13.33203125" style="2" customWidth="1"/>
    <col min="21" max="21" width="12.5546875" style="1" customWidth="1"/>
    <col min="22" max="22" width="13.88671875" style="2" customWidth="1"/>
    <col min="23" max="23" width="25.5546875" style="176" customWidth="1"/>
    <col min="24" max="24" width="7.6640625" style="158" bestFit="1" customWidth="1"/>
    <col min="25" max="25" width="8.44140625" style="158" bestFit="1" customWidth="1"/>
    <col min="26" max="26" width="9" style="158" bestFit="1" customWidth="1"/>
    <col min="27" max="27" width="10.6640625" style="157" customWidth="1"/>
    <col min="28" max="28" width="11.33203125" style="157" bestFit="1" customWidth="1"/>
    <col min="29" max="29" width="7.6640625" style="158" bestFit="1" customWidth="1"/>
    <col min="30" max="30" width="8.44140625" style="158" bestFit="1" customWidth="1"/>
    <col min="31" max="31" width="9" style="158" bestFit="1" customWidth="1"/>
    <col min="32" max="32" width="10.6640625" style="157" customWidth="1"/>
    <col min="33" max="33" width="11.33203125" style="157" bestFit="1" customWidth="1"/>
    <col min="34" max="34" width="7.6640625" style="158" bestFit="1" customWidth="1"/>
    <col min="35" max="35" width="8.44140625" style="158" bestFit="1" customWidth="1"/>
    <col min="36" max="36" width="9" style="158" bestFit="1" customWidth="1"/>
    <col min="37" max="37" width="10.6640625" style="157" customWidth="1"/>
    <col min="38" max="38" width="11.33203125" style="157" bestFit="1" customWidth="1"/>
    <col min="39" max="39" width="7.6640625" style="158" bestFit="1" customWidth="1"/>
    <col min="40" max="40" width="8.44140625" style="158" bestFit="1" customWidth="1"/>
    <col min="41" max="41" width="9" style="158" bestFit="1" customWidth="1"/>
    <col min="42" max="42" width="10.6640625" style="157" customWidth="1"/>
    <col min="43" max="43" width="11.33203125" style="157" bestFit="1" customWidth="1"/>
    <col min="44" max="45" width="9.109375" style="82"/>
    <col min="46" max="91" width="9.109375" style="43"/>
    <col min="92" max="130" width="9.109375" style="67"/>
    <col min="131" max="16384" width="9.109375" style="1"/>
  </cols>
  <sheetData>
    <row r="1" spans="1:130" s="3" customFormat="1" x14ac:dyDescent="0.25">
      <c r="A1" s="44"/>
      <c r="B1" s="63"/>
      <c r="C1" s="44"/>
      <c r="D1" s="44"/>
      <c r="E1" s="84" t="s">
        <v>4</v>
      </c>
      <c r="F1" s="132" t="s">
        <v>4</v>
      </c>
      <c r="G1" s="85" t="s">
        <v>4</v>
      </c>
      <c r="H1" s="84" t="s">
        <v>4</v>
      </c>
      <c r="I1" s="84" t="s">
        <v>4</v>
      </c>
      <c r="J1" s="84" t="s">
        <v>2</v>
      </c>
      <c r="K1" s="86" t="s">
        <v>0</v>
      </c>
      <c r="L1" s="86" t="s">
        <v>0</v>
      </c>
      <c r="M1" s="86" t="s">
        <v>0</v>
      </c>
      <c r="N1" s="86" t="s">
        <v>0</v>
      </c>
      <c r="O1" s="86" t="s">
        <v>0</v>
      </c>
      <c r="P1" s="86" t="s">
        <v>1</v>
      </c>
      <c r="Q1" s="87" t="s">
        <v>6</v>
      </c>
      <c r="R1" s="84" t="s">
        <v>6</v>
      </c>
      <c r="S1" s="87" t="s">
        <v>10</v>
      </c>
      <c r="T1" s="87" t="s">
        <v>10</v>
      </c>
      <c r="U1" s="84" t="s">
        <v>5</v>
      </c>
      <c r="V1" s="87" t="s">
        <v>5</v>
      </c>
      <c r="W1" s="175"/>
      <c r="X1" s="155"/>
      <c r="Y1" s="155"/>
      <c r="Z1" s="155"/>
      <c r="AA1" s="156"/>
      <c r="AB1" s="156"/>
      <c r="AC1" s="155"/>
      <c r="AD1" s="155"/>
      <c r="AE1" s="155"/>
      <c r="AF1" s="156"/>
      <c r="AG1" s="156"/>
      <c r="AH1" s="155"/>
      <c r="AI1" s="155"/>
      <c r="AJ1" s="155"/>
      <c r="AK1" s="156"/>
      <c r="AL1" s="156"/>
      <c r="AM1" s="155"/>
      <c r="AN1" s="155"/>
      <c r="AO1" s="155"/>
      <c r="AP1" s="156"/>
      <c r="AQ1" s="156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4"/>
      <c r="BJ1" s="44"/>
      <c r="BK1" s="44"/>
      <c r="BL1" s="44"/>
      <c r="BM1" s="44"/>
      <c r="BN1" s="44"/>
      <c r="BO1" s="44"/>
      <c r="BP1" s="44"/>
      <c r="BQ1" s="44"/>
      <c r="BR1" s="44"/>
      <c r="BS1" s="44"/>
      <c r="BT1" s="44"/>
      <c r="BU1" s="44"/>
      <c r="BV1" s="44"/>
      <c r="BW1" s="44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  <c r="CJ1" s="44"/>
      <c r="CK1" s="44"/>
      <c r="CL1" s="44"/>
      <c r="CM1" s="44"/>
      <c r="CN1" s="44"/>
      <c r="CO1" s="44"/>
      <c r="CP1" s="44"/>
      <c r="CQ1" s="44"/>
      <c r="CR1" s="44"/>
      <c r="CS1" s="44"/>
      <c r="CT1" s="44"/>
      <c r="CU1" s="44"/>
      <c r="CV1" s="44"/>
      <c r="CW1" s="44"/>
      <c r="CX1" s="44"/>
      <c r="CY1" s="44"/>
      <c r="CZ1" s="44"/>
      <c r="DA1" s="44"/>
      <c r="DB1" s="44"/>
      <c r="DC1" s="44"/>
      <c r="DD1" s="44"/>
      <c r="DE1" s="44"/>
      <c r="DF1" s="44"/>
      <c r="DG1" s="44"/>
      <c r="DH1" s="44"/>
      <c r="DI1" s="44"/>
      <c r="DJ1" s="44"/>
      <c r="DK1" s="44"/>
      <c r="DL1" s="44"/>
      <c r="DM1" s="44"/>
      <c r="DN1" s="44"/>
      <c r="DO1" s="44"/>
      <c r="DP1" s="44"/>
      <c r="DQ1" s="44"/>
      <c r="DR1" s="44"/>
      <c r="DS1" s="44"/>
      <c r="DT1" s="44"/>
      <c r="DU1" s="44"/>
      <c r="DV1" s="44"/>
      <c r="DW1" s="44"/>
      <c r="DX1" s="44"/>
      <c r="DY1" s="44"/>
      <c r="DZ1" s="44"/>
    </row>
    <row r="2" spans="1:130" s="3" customFormat="1" x14ac:dyDescent="0.25">
      <c r="A2" s="44" t="s">
        <v>7</v>
      </c>
      <c r="B2" s="63" t="s">
        <v>86</v>
      </c>
      <c r="C2" s="44" t="s">
        <v>160</v>
      </c>
      <c r="D2" s="44" t="s">
        <v>67</v>
      </c>
      <c r="E2" s="84" t="s">
        <v>72</v>
      </c>
      <c r="F2" s="132" t="s">
        <v>8</v>
      </c>
      <c r="G2" s="85" t="s">
        <v>6</v>
      </c>
      <c r="H2" s="84" t="s">
        <v>10</v>
      </c>
      <c r="I2" s="84" t="s">
        <v>5</v>
      </c>
      <c r="J2" s="84" t="s">
        <v>3</v>
      </c>
      <c r="K2" s="86" t="s">
        <v>72</v>
      </c>
      <c r="L2" s="86" t="s">
        <v>8</v>
      </c>
      <c r="M2" s="86" t="s">
        <v>6</v>
      </c>
      <c r="N2" s="86" t="s">
        <v>10</v>
      </c>
      <c r="O2" s="86" t="s">
        <v>11</v>
      </c>
      <c r="P2" s="86" t="s">
        <v>9</v>
      </c>
      <c r="Q2" s="84" t="s">
        <v>76</v>
      </c>
      <c r="R2" s="84" t="s">
        <v>13</v>
      </c>
      <c r="S2" s="84" t="s">
        <v>77</v>
      </c>
      <c r="T2" s="84" t="s">
        <v>13</v>
      </c>
      <c r="U2" s="84" t="s">
        <v>13</v>
      </c>
      <c r="V2" s="87" t="s">
        <v>3</v>
      </c>
      <c r="W2" s="175"/>
      <c r="X2" s="203" t="s">
        <v>105</v>
      </c>
      <c r="Y2" s="203"/>
      <c r="Z2" s="203"/>
      <c r="AA2" s="203"/>
      <c r="AB2" s="203"/>
      <c r="AC2" s="203" t="s">
        <v>106</v>
      </c>
      <c r="AD2" s="203"/>
      <c r="AE2" s="203"/>
      <c r="AF2" s="203"/>
      <c r="AG2" s="203"/>
      <c r="AH2" s="203" t="s">
        <v>107</v>
      </c>
      <c r="AI2" s="203"/>
      <c r="AJ2" s="203"/>
      <c r="AK2" s="203"/>
      <c r="AL2" s="203"/>
      <c r="AM2" s="203" t="s">
        <v>95</v>
      </c>
      <c r="AN2" s="203"/>
      <c r="AO2" s="203"/>
      <c r="AP2" s="203"/>
      <c r="AQ2" s="203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44"/>
      <c r="CO2" s="44"/>
      <c r="CP2" s="44"/>
      <c r="CQ2" s="44"/>
      <c r="CR2" s="44"/>
      <c r="CS2" s="44"/>
      <c r="CT2" s="44"/>
      <c r="CU2" s="44"/>
      <c r="CV2" s="44"/>
      <c r="CW2" s="44"/>
      <c r="CX2" s="44"/>
      <c r="CY2" s="44"/>
      <c r="CZ2" s="44"/>
      <c r="DA2" s="44"/>
      <c r="DB2" s="44"/>
      <c r="DC2" s="44"/>
      <c r="DD2" s="44"/>
      <c r="DE2" s="44"/>
      <c r="DF2" s="44"/>
      <c r="DG2" s="44"/>
      <c r="DH2" s="44"/>
      <c r="DI2" s="44"/>
      <c r="DJ2" s="44"/>
      <c r="DK2" s="44"/>
      <c r="DL2" s="44"/>
      <c r="DM2" s="44"/>
      <c r="DN2" s="44"/>
      <c r="DO2" s="44"/>
      <c r="DP2" s="44"/>
      <c r="DQ2" s="44"/>
      <c r="DR2" s="44"/>
      <c r="DS2" s="44"/>
      <c r="DT2" s="44"/>
      <c r="DU2" s="44"/>
      <c r="DV2" s="44"/>
      <c r="DW2" s="44"/>
      <c r="DX2" s="44"/>
      <c r="DY2" s="44"/>
      <c r="DZ2" s="44"/>
    </row>
    <row r="3" spans="1:130" s="3" customFormat="1" x14ac:dyDescent="0.25">
      <c r="A3" s="44"/>
      <c r="B3" s="63"/>
      <c r="C3" s="44" t="s">
        <v>40</v>
      </c>
      <c r="D3" s="44"/>
      <c r="E3" s="84" t="s">
        <v>73</v>
      </c>
      <c r="F3" s="132" t="s">
        <v>71</v>
      </c>
      <c r="G3" s="85" t="s">
        <v>63</v>
      </c>
      <c r="H3" s="84" t="s">
        <v>63</v>
      </c>
      <c r="I3" s="84" t="s">
        <v>63</v>
      </c>
      <c r="J3" s="84" t="s">
        <v>14</v>
      </c>
      <c r="K3" s="86" t="s">
        <v>73</v>
      </c>
      <c r="L3" s="86" t="s">
        <v>71</v>
      </c>
      <c r="M3" s="86" t="s">
        <v>63</v>
      </c>
      <c r="N3" s="86" t="s">
        <v>63</v>
      </c>
      <c r="O3" s="86" t="s">
        <v>63</v>
      </c>
      <c r="P3" s="86" t="s">
        <v>14</v>
      </c>
      <c r="Q3" s="87" t="s">
        <v>75</v>
      </c>
      <c r="R3" s="84" t="s">
        <v>74</v>
      </c>
      <c r="S3" s="87" t="s">
        <v>75</v>
      </c>
      <c r="T3" s="84" t="s">
        <v>74</v>
      </c>
      <c r="U3" s="84" t="s">
        <v>74</v>
      </c>
      <c r="V3" s="84" t="s">
        <v>74</v>
      </c>
      <c r="W3" s="175" t="s">
        <v>157</v>
      </c>
      <c r="X3" s="155" t="s">
        <v>27</v>
      </c>
      <c r="Y3" s="155" t="s">
        <v>93</v>
      </c>
      <c r="Z3" s="155" t="s">
        <v>94</v>
      </c>
      <c r="AA3" s="156" t="s">
        <v>91</v>
      </c>
      <c r="AB3" s="156" t="s">
        <v>92</v>
      </c>
      <c r="AC3" s="155" t="s">
        <v>27</v>
      </c>
      <c r="AD3" s="155" t="s">
        <v>93</v>
      </c>
      <c r="AE3" s="155" t="s">
        <v>94</v>
      </c>
      <c r="AF3" s="156" t="s">
        <v>91</v>
      </c>
      <c r="AG3" s="156" t="s">
        <v>92</v>
      </c>
      <c r="AH3" s="155" t="s">
        <v>27</v>
      </c>
      <c r="AI3" s="155" t="s">
        <v>93</v>
      </c>
      <c r="AJ3" s="155" t="s">
        <v>94</v>
      </c>
      <c r="AK3" s="156" t="s">
        <v>91</v>
      </c>
      <c r="AL3" s="156" t="s">
        <v>92</v>
      </c>
      <c r="AM3" s="155" t="s">
        <v>27</v>
      </c>
      <c r="AN3" s="155" t="s">
        <v>93</v>
      </c>
      <c r="AO3" s="155" t="s">
        <v>94</v>
      </c>
      <c r="AP3" s="156" t="s">
        <v>91</v>
      </c>
      <c r="AQ3" s="156" t="s">
        <v>92</v>
      </c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  <c r="CB3" s="44"/>
      <c r="CC3" s="44"/>
      <c r="CD3" s="44"/>
      <c r="CE3" s="44"/>
      <c r="CF3" s="44"/>
      <c r="CG3" s="44"/>
      <c r="CH3" s="44"/>
      <c r="CI3" s="44"/>
      <c r="CJ3" s="44"/>
      <c r="CK3" s="44"/>
      <c r="CL3" s="44"/>
      <c r="CM3" s="44"/>
      <c r="CN3" s="44"/>
      <c r="CO3" s="44"/>
      <c r="CP3" s="44"/>
      <c r="CQ3" s="44"/>
      <c r="CR3" s="44"/>
      <c r="CS3" s="44"/>
      <c r="CT3" s="44"/>
      <c r="CU3" s="44"/>
      <c r="CV3" s="44"/>
      <c r="CW3" s="44"/>
      <c r="CX3" s="44"/>
      <c r="CY3" s="44"/>
      <c r="CZ3" s="44"/>
      <c r="DA3" s="44"/>
      <c r="DB3" s="44"/>
      <c r="DC3" s="44"/>
      <c r="DD3" s="44"/>
      <c r="DE3" s="44"/>
      <c r="DF3" s="44"/>
      <c r="DG3" s="44"/>
      <c r="DH3" s="44"/>
      <c r="DI3" s="44"/>
      <c r="DJ3" s="44"/>
      <c r="DK3" s="44"/>
      <c r="DL3" s="44"/>
      <c r="DM3" s="44"/>
      <c r="DN3" s="44"/>
      <c r="DO3" s="44"/>
      <c r="DP3" s="44"/>
      <c r="DQ3" s="44"/>
      <c r="DR3" s="44"/>
      <c r="DS3" s="44"/>
      <c r="DT3" s="44"/>
      <c r="DU3" s="44"/>
      <c r="DV3" s="44"/>
      <c r="DW3" s="44"/>
      <c r="DX3" s="44"/>
      <c r="DY3" s="44"/>
      <c r="DZ3" s="44"/>
    </row>
    <row r="4" spans="1:130" s="5" customFormat="1" x14ac:dyDescent="0.25">
      <c r="A4" s="36" t="s">
        <v>41</v>
      </c>
      <c r="B4" s="49" t="s">
        <v>172</v>
      </c>
      <c r="C4" s="36" t="s">
        <v>165</v>
      </c>
      <c r="D4" s="40" t="s">
        <v>108</v>
      </c>
      <c r="E4" s="133">
        <v>446.43895999999995</v>
      </c>
      <c r="F4" s="133">
        <f>E4+G4+H4</f>
        <v>447.09999999999997</v>
      </c>
      <c r="G4" s="191">
        <v>0.55083000000000004</v>
      </c>
      <c r="H4" s="191">
        <v>0.11021</v>
      </c>
      <c r="I4" s="185">
        <f>G4+H4</f>
        <v>0.66104000000000007</v>
      </c>
      <c r="J4" s="38">
        <f>(1.6061/(1.6061-(I4/F4)))*(I4/F4)*1000000</f>
        <v>1479.8682295255237</v>
      </c>
      <c r="K4" s="89"/>
      <c r="L4" s="92">
        <v>446.86</v>
      </c>
      <c r="M4" s="93"/>
      <c r="N4" s="93"/>
      <c r="O4" s="93">
        <v>0.64449999999999996</v>
      </c>
      <c r="P4" s="92">
        <v>1442.29</v>
      </c>
      <c r="Q4" s="38"/>
      <c r="R4" s="38"/>
      <c r="S4" s="38"/>
      <c r="T4" s="38"/>
      <c r="U4" s="38">
        <f t="shared" ref="U4:U8" si="0">((O4-I4)/I4)*100</f>
        <v>-2.5021178748638673</v>
      </c>
      <c r="V4" s="38">
        <f t="shared" ref="V4:V8" si="1">((P4-J4)/J4)*100</f>
        <v>-2.5392956464490148</v>
      </c>
      <c r="W4" s="174"/>
      <c r="X4" s="157">
        <f t="shared" ref="X4:X35" si="2">$R$77</f>
        <v>-2.2097798622093809</v>
      </c>
      <c r="Y4" s="157">
        <f t="shared" ref="Y4:Y35" si="3">$R$77-5</f>
        <v>-7.2097798622093805</v>
      </c>
      <c r="Z4" s="157">
        <f t="shared" ref="Z4:Z35" si="4">$R$77+5</f>
        <v>2.7902201377906191</v>
      </c>
      <c r="AA4" s="157">
        <f t="shared" ref="AA4:AA35" si="5">($R$77-(3*$R$80))</f>
        <v>-5.0259803312326028</v>
      </c>
      <c r="AB4" s="157">
        <f t="shared" ref="AB4:AB35" si="6">($R$77+(3*$R$80))</f>
        <v>0.60642060681384091</v>
      </c>
      <c r="AC4" s="157">
        <f t="shared" ref="AC4:AC35" si="7">$T$77</f>
        <v>-0.33492929413857342</v>
      </c>
      <c r="AD4" s="157">
        <f t="shared" ref="AD4:AD35" si="8">$T$77-5</f>
        <v>-5.3349292941385738</v>
      </c>
      <c r="AE4" s="157">
        <f t="shared" ref="AE4:AE35" si="9">$T$77+5</f>
        <v>4.6650707058614262</v>
      </c>
      <c r="AF4" s="157">
        <f t="shared" ref="AF4:AF35" si="10">($T$77-(3*$T$80))</f>
        <v>-5.065342632152646</v>
      </c>
      <c r="AG4" s="157">
        <f t="shared" ref="AG4:AG35" si="11">($T$77+(3*$T$80))</f>
        <v>4.3954840438754985</v>
      </c>
      <c r="AH4" s="157">
        <f t="shared" ref="AH4:AH35" si="12">$U$77</f>
        <v>-1.9785579749168687</v>
      </c>
      <c r="AI4" s="157">
        <f t="shared" ref="AI4:AI35" si="13">$U$77-5</f>
        <v>-6.9785579749168685</v>
      </c>
      <c r="AJ4" s="157">
        <f t="shared" ref="AJ4:AJ35" si="14">$U$77+5</f>
        <v>3.0214420250831315</v>
      </c>
      <c r="AK4" s="157">
        <f t="shared" ref="AK4:AK35" si="15">($U$77-(3*$U$80))</f>
        <v>-5.2359913048134166</v>
      </c>
      <c r="AL4" s="157">
        <f t="shared" ref="AL4:AL35" si="16">($U$77+(3*$U$80))</f>
        <v>1.2788753549796794</v>
      </c>
      <c r="AM4" s="157">
        <f t="shared" ref="AM4:AM35" si="17">$V$77</f>
        <v>-2.1623324533245798</v>
      </c>
      <c r="AN4" s="157">
        <f t="shared" ref="AN4:AN35" si="18">$V$77-5</f>
        <v>-7.1623324533245798</v>
      </c>
      <c r="AO4" s="157">
        <f t="shared" ref="AO4:AO35" si="19">$V$77+5</f>
        <v>2.8376675466754202</v>
      </c>
      <c r="AP4" s="157">
        <f t="shared" ref="AP4:AP35" si="20">($V$77-(3*$V$80))</f>
        <v>-5.100215006998936</v>
      </c>
      <c r="AQ4" s="157">
        <f t="shared" ref="AQ4:AQ35" si="21">($V$77+(3*$V$80))</f>
        <v>0.77555010034977645</v>
      </c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  <c r="CA4" s="43"/>
      <c r="CB4" s="43"/>
      <c r="CC4" s="43"/>
      <c r="CD4" s="43"/>
      <c r="CE4" s="43"/>
      <c r="CF4" s="43"/>
      <c r="CG4" s="43"/>
      <c r="CH4" s="43"/>
      <c r="CI4" s="43"/>
      <c r="CJ4" s="43"/>
      <c r="CK4" s="43"/>
      <c r="CL4" s="43"/>
      <c r="CM4" s="43"/>
      <c r="CN4" s="43"/>
      <c r="CO4" s="43"/>
      <c r="CP4" s="43"/>
      <c r="CQ4" s="43"/>
      <c r="CR4" s="43"/>
      <c r="CS4" s="43"/>
      <c r="CT4" s="43"/>
      <c r="CU4" s="43"/>
      <c r="CV4" s="43"/>
      <c r="CW4" s="43"/>
      <c r="CX4" s="43"/>
      <c r="CY4" s="43"/>
      <c r="CZ4" s="43"/>
      <c r="DA4" s="43"/>
      <c r="DB4" s="43"/>
      <c r="DC4" s="43"/>
      <c r="DD4" s="43"/>
      <c r="DE4" s="43"/>
      <c r="DF4" s="43"/>
      <c r="DG4" s="43"/>
      <c r="DH4" s="43"/>
      <c r="DI4" s="43"/>
      <c r="DJ4" s="43"/>
      <c r="DK4" s="43"/>
      <c r="DL4" s="43"/>
      <c r="DM4" s="43"/>
      <c r="DN4" s="43"/>
      <c r="DO4" s="43"/>
      <c r="DP4" s="43"/>
      <c r="DQ4" s="43"/>
      <c r="DR4" s="43"/>
      <c r="DS4" s="43"/>
      <c r="DT4" s="43"/>
      <c r="DU4" s="43"/>
      <c r="DV4" s="43"/>
      <c r="DW4" s="43"/>
      <c r="DX4" s="43"/>
      <c r="DY4" s="43"/>
      <c r="DZ4" s="43"/>
    </row>
    <row r="5" spans="1:130" s="5" customFormat="1" x14ac:dyDescent="0.25">
      <c r="A5" s="36" t="s">
        <v>41</v>
      </c>
      <c r="B5" s="49" t="s">
        <v>172</v>
      </c>
      <c r="C5" s="36" t="s">
        <v>165</v>
      </c>
      <c r="D5" s="40" t="s">
        <v>109</v>
      </c>
      <c r="E5" s="133">
        <v>446.23925000000003</v>
      </c>
      <c r="F5" s="133">
        <f t="shared" ref="F5:F56" si="22">E5+G5+H5</f>
        <v>446.90000000000003</v>
      </c>
      <c r="G5" s="191">
        <v>0.55030000000000001</v>
      </c>
      <c r="H5" s="191">
        <v>0.11045000000000001</v>
      </c>
      <c r="I5" s="185">
        <f t="shared" ref="I5:I57" si="23">G5+H5</f>
        <v>0.66075000000000006</v>
      </c>
      <c r="J5" s="38">
        <f t="shared" ref="J5:J57" si="24">(1.6061/(1.6061-(I5/F5)))*(I5/F5)*1000000</f>
        <v>1479.8810102292643</v>
      </c>
      <c r="K5" s="89"/>
      <c r="L5" s="92">
        <v>446.48</v>
      </c>
      <c r="M5" s="93">
        <v>0.53249999999999997</v>
      </c>
      <c r="N5" s="93">
        <v>0.1101</v>
      </c>
      <c r="O5" s="93">
        <v>0.64259999999999995</v>
      </c>
      <c r="P5" s="92">
        <v>1439.26</v>
      </c>
      <c r="Q5" s="38">
        <f t="shared" ref="Q5:Q8" si="25">IF(M5="","",(M5/O5)*100)</f>
        <v>82.866479925303466</v>
      </c>
      <c r="R5" s="38">
        <f t="shared" ref="R5:R8" si="26">IF(M5="","",((M5-G5)/G5)*100)</f>
        <v>-3.23459930946757</v>
      </c>
      <c r="S5" s="38">
        <f t="shared" ref="S5:S8" si="27">IF(N5="","",(N5/O5)*100)</f>
        <v>17.133520074696548</v>
      </c>
      <c r="T5" s="38">
        <f t="shared" ref="T5:T8" si="28">IF(N5="","",((N5-H5)/H5)*100)</f>
        <v>-0.31688546853780269</v>
      </c>
      <c r="U5" s="38">
        <f t="shared" si="0"/>
        <v>-2.7468785471055783</v>
      </c>
      <c r="V5" s="38">
        <f t="shared" si="1"/>
        <v>-2.7448835378306069</v>
      </c>
      <c r="W5" s="174"/>
      <c r="X5" s="157">
        <f t="shared" si="2"/>
        <v>-2.2097798622093809</v>
      </c>
      <c r="Y5" s="157">
        <f t="shared" si="3"/>
        <v>-7.2097798622093805</v>
      </c>
      <c r="Z5" s="157">
        <f t="shared" si="4"/>
        <v>2.7902201377906191</v>
      </c>
      <c r="AA5" s="157">
        <f t="shared" si="5"/>
        <v>-5.0259803312326028</v>
      </c>
      <c r="AB5" s="157">
        <f t="shared" si="6"/>
        <v>0.60642060681384091</v>
      </c>
      <c r="AC5" s="157">
        <f t="shared" si="7"/>
        <v>-0.33492929413857342</v>
      </c>
      <c r="AD5" s="157">
        <f t="shared" si="8"/>
        <v>-5.3349292941385738</v>
      </c>
      <c r="AE5" s="157">
        <f t="shared" si="9"/>
        <v>4.6650707058614262</v>
      </c>
      <c r="AF5" s="157">
        <f t="shared" si="10"/>
        <v>-5.065342632152646</v>
      </c>
      <c r="AG5" s="157">
        <f t="shared" si="11"/>
        <v>4.3954840438754985</v>
      </c>
      <c r="AH5" s="157">
        <f t="shared" si="12"/>
        <v>-1.9785579749168687</v>
      </c>
      <c r="AI5" s="157">
        <f t="shared" si="13"/>
        <v>-6.9785579749168685</v>
      </c>
      <c r="AJ5" s="157">
        <f t="shared" si="14"/>
        <v>3.0214420250831315</v>
      </c>
      <c r="AK5" s="157">
        <f t="shared" si="15"/>
        <v>-5.2359913048134166</v>
      </c>
      <c r="AL5" s="157">
        <f t="shared" si="16"/>
        <v>1.2788753549796794</v>
      </c>
      <c r="AM5" s="157">
        <f t="shared" si="17"/>
        <v>-2.1623324533245798</v>
      </c>
      <c r="AN5" s="157">
        <f t="shared" si="18"/>
        <v>-7.1623324533245798</v>
      </c>
      <c r="AO5" s="157">
        <f t="shared" si="19"/>
        <v>2.8376675466754202</v>
      </c>
      <c r="AP5" s="157">
        <f t="shared" si="20"/>
        <v>-5.100215006998936</v>
      </c>
      <c r="AQ5" s="157">
        <f t="shared" si="21"/>
        <v>0.77555010034977645</v>
      </c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43"/>
      <c r="DT5" s="43"/>
      <c r="DU5" s="43"/>
      <c r="DV5" s="43"/>
      <c r="DW5" s="43"/>
      <c r="DX5" s="43"/>
      <c r="DY5" s="43"/>
      <c r="DZ5" s="43"/>
    </row>
    <row r="6" spans="1:130" s="5" customFormat="1" x14ac:dyDescent="0.25">
      <c r="A6" s="36" t="s">
        <v>41</v>
      </c>
      <c r="B6" s="49" t="s">
        <v>172</v>
      </c>
      <c r="C6" s="36" t="s">
        <v>165</v>
      </c>
      <c r="D6" s="40" t="s">
        <v>110</v>
      </c>
      <c r="E6" s="133">
        <v>446.33927999999997</v>
      </c>
      <c r="F6" s="133">
        <f t="shared" si="22"/>
        <v>447</v>
      </c>
      <c r="G6" s="191">
        <v>0.55032000000000003</v>
      </c>
      <c r="H6" s="191">
        <v>0.1104</v>
      </c>
      <c r="I6" s="185">
        <f t="shared" si="23"/>
        <v>0.66071999999999997</v>
      </c>
      <c r="J6" s="38">
        <f t="shared" si="24"/>
        <v>1479.4823978686397</v>
      </c>
      <c r="K6" s="89"/>
      <c r="L6" s="92">
        <v>446.26</v>
      </c>
      <c r="M6" s="89"/>
      <c r="N6" s="89"/>
      <c r="O6" s="93">
        <v>0.64500000000000002</v>
      </c>
      <c r="P6" s="89">
        <v>1445.35</v>
      </c>
      <c r="Q6" s="38"/>
      <c r="R6" s="38"/>
      <c r="S6" s="38"/>
      <c r="T6" s="38"/>
      <c r="U6" s="38">
        <f t="shared" si="0"/>
        <v>-2.3792226661823399</v>
      </c>
      <c r="V6" s="38">
        <f t="shared" si="1"/>
        <v>-2.3070499465090881</v>
      </c>
      <c r="W6" s="174"/>
      <c r="X6" s="157">
        <f t="shared" si="2"/>
        <v>-2.2097798622093809</v>
      </c>
      <c r="Y6" s="157">
        <f t="shared" si="3"/>
        <v>-7.2097798622093805</v>
      </c>
      <c r="Z6" s="157">
        <f t="shared" si="4"/>
        <v>2.7902201377906191</v>
      </c>
      <c r="AA6" s="157">
        <f t="shared" si="5"/>
        <v>-5.0259803312326028</v>
      </c>
      <c r="AB6" s="157">
        <f t="shared" si="6"/>
        <v>0.60642060681384091</v>
      </c>
      <c r="AC6" s="157">
        <f t="shared" si="7"/>
        <v>-0.33492929413857342</v>
      </c>
      <c r="AD6" s="157">
        <f t="shared" si="8"/>
        <v>-5.3349292941385738</v>
      </c>
      <c r="AE6" s="157">
        <f t="shared" si="9"/>
        <v>4.6650707058614262</v>
      </c>
      <c r="AF6" s="157">
        <f t="shared" si="10"/>
        <v>-5.065342632152646</v>
      </c>
      <c r="AG6" s="157">
        <f t="shared" si="11"/>
        <v>4.3954840438754985</v>
      </c>
      <c r="AH6" s="157">
        <f t="shared" si="12"/>
        <v>-1.9785579749168687</v>
      </c>
      <c r="AI6" s="157">
        <f t="shared" si="13"/>
        <v>-6.9785579749168685</v>
      </c>
      <c r="AJ6" s="157">
        <f t="shared" si="14"/>
        <v>3.0214420250831315</v>
      </c>
      <c r="AK6" s="157">
        <f t="shared" si="15"/>
        <v>-5.2359913048134166</v>
      </c>
      <c r="AL6" s="157">
        <f t="shared" si="16"/>
        <v>1.2788753549796794</v>
      </c>
      <c r="AM6" s="157">
        <f t="shared" si="17"/>
        <v>-2.1623324533245798</v>
      </c>
      <c r="AN6" s="157">
        <f t="shared" si="18"/>
        <v>-7.1623324533245798</v>
      </c>
      <c r="AO6" s="157">
        <f t="shared" si="19"/>
        <v>2.8376675466754202</v>
      </c>
      <c r="AP6" s="157">
        <f t="shared" si="20"/>
        <v>-5.100215006998936</v>
      </c>
      <c r="AQ6" s="157">
        <f t="shared" si="21"/>
        <v>0.77555010034977645</v>
      </c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  <c r="DT6" s="43"/>
      <c r="DU6" s="43"/>
      <c r="DV6" s="43"/>
      <c r="DW6" s="43"/>
      <c r="DX6" s="43"/>
      <c r="DY6" s="43"/>
      <c r="DZ6" s="43"/>
    </row>
    <row r="7" spans="1:130" s="5" customFormat="1" x14ac:dyDescent="0.25">
      <c r="A7" s="36" t="s">
        <v>56</v>
      </c>
      <c r="B7" s="49" t="s">
        <v>96</v>
      </c>
      <c r="C7" s="198" t="s">
        <v>204</v>
      </c>
      <c r="D7" s="40" t="s">
        <v>108</v>
      </c>
      <c r="E7" s="133">
        <v>446.23884999999996</v>
      </c>
      <c r="F7" s="133">
        <f t="shared" si="22"/>
        <v>446.9</v>
      </c>
      <c r="G7" s="191">
        <v>0.55081000000000002</v>
      </c>
      <c r="H7" s="191">
        <v>0.11033999999999999</v>
      </c>
      <c r="I7" s="185">
        <f t="shared" si="23"/>
        <v>0.66115000000000002</v>
      </c>
      <c r="J7" s="38">
        <f t="shared" si="24"/>
        <v>1480.7777157412972</v>
      </c>
      <c r="K7" s="97"/>
      <c r="L7" s="88">
        <v>446.7</v>
      </c>
      <c r="M7" s="93">
        <v>0.54020000000000001</v>
      </c>
      <c r="N7" s="93">
        <v>0.1109</v>
      </c>
      <c r="O7" s="93">
        <v>0.65110000000000001</v>
      </c>
      <c r="P7" s="89">
        <v>1459</v>
      </c>
      <c r="Q7" s="38">
        <f t="shared" si="25"/>
        <v>82.967286131162638</v>
      </c>
      <c r="R7" s="38">
        <f t="shared" si="26"/>
        <v>-1.9262540621993081</v>
      </c>
      <c r="S7" s="38">
        <f t="shared" si="27"/>
        <v>17.032713868837352</v>
      </c>
      <c r="T7" s="38">
        <f t="shared" si="28"/>
        <v>0.50752220409643367</v>
      </c>
      <c r="U7" s="38">
        <f t="shared" si="0"/>
        <v>-1.5200786508356656</v>
      </c>
      <c r="V7" s="38">
        <f t="shared" si="1"/>
        <v>-1.4706944539879858</v>
      </c>
      <c r="W7" s="174"/>
      <c r="X7" s="157">
        <f t="shared" si="2"/>
        <v>-2.2097798622093809</v>
      </c>
      <c r="Y7" s="157">
        <f t="shared" si="3"/>
        <v>-7.2097798622093805</v>
      </c>
      <c r="Z7" s="157">
        <f t="shared" si="4"/>
        <v>2.7902201377906191</v>
      </c>
      <c r="AA7" s="157">
        <f t="shared" si="5"/>
        <v>-5.0259803312326028</v>
      </c>
      <c r="AB7" s="157">
        <f t="shared" si="6"/>
        <v>0.60642060681384091</v>
      </c>
      <c r="AC7" s="157">
        <f t="shared" si="7"/>
        <v>-0.33492929413857342</v>
      </c>
      <c r="AD7" s="157">
        <f t="shared" si="8"/>
        <v>-5.3349292941385738</v>
      </c>
      <c r="AE7" s="157">
        <f t="shared" si="9"/>
        <v>4.6650707058614262</v>
      </c>
      <c r="AF7" s="157">
        <f t="shared" si="10"/>
        <v>-5.065342632152646</v>
      </c>
      <c r="AG7" s="157">
        <f t="shared" si="11"/>
        <v>4.3954840438754985</v>
      </c>
      <c r="AH7" s="157">
        <f t="shared" si="12"/>
        <v>-1.9785579749168687</v>
      </c>
      <c r="AI7" s="157">
        <f t="shared" si="13"/>
        <v>-6.9785579749168685</v>
      </c>
      <c r="AJ7" s="157">
        <f t="shared" si="14"/>
        <v>3.0214420250831315</v>
      </c>
      <c r="AK7" s="157">
        <f t="shared" si="15"/>
        <v>-5.2359913048134166</v>
      </c>
      <c r="AL7" s="157">
        <f t="shared" si="16"/>
        <v>1.2788753549796794</v>
      </c>
      <c r="AM7" s="157">
        <f t="shared" si="17"/>
        <v>-2.1623324533245798</v>
      </c>
      <c r="AN7" s="157">
        <f t="shared" si="18"/>
        <v>-7.1623324533245798</v>
      </c>
      <c r="AO7" s="157">
        <f t="shared" si="19"/>
        <v>2.8376675466754202</v>
      </c>
      <c r="AP7" s="157">
        <f t="shared" si="20"/>
        <v>-5.100215006998936</v>
      </c>
      <c r="AQ7" s="157">
        <f t="shared" si="21"/>
        <v>0.77555010034977645</v>
      </c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  <c r="BX7" s="43"/>
      <c r="BY7" s="43"/>
      <c r="BZ7" s="43"/>
      <c r="CA7" s="43"/>
      <c r="CB7" s="43"/>
      <c r="CC7" s="43"/>
      <c r="CD7" s="43"/>
      <c r="CE7" s="43"/>
      <c r="CF7" s="43"/>
      <c r="CG7" s="43"/>
      <c r="CH7" s="43"/>
      <c r="CI7" s="43"/>
      <c r="CJ7" s="43"/>
      <c r="CK7" s="43"/>
      <c r="CL7" s="43"/>
      <c r="CM7" s="43"/>
      <c r="CN7" s="43"/>
      <c r="CO7" s="43"/>
      <c r="CP7" s="43"/>
      <c r="CQ7" s="43"/>
      <c r="CR7" s="43"/>
      <c r="CS7" s="43"/>
      <c r="CT7" s="43"/>
      <c r="CU7" s="43"/>
      <c r="CV7" s="43"/>
      <c r="CW7" s="43"/>
      <c r="CX7" s="43"/>
      <c r="CY7" s="43"/>
      <c r="CZ7" s="43"/>
      <c r="DA7" s="43"/>
      <c r="DB7" s="43"/>
      <c r="DC7" s="43"/>
      <c r="DD7" s="43"/>
      <c r="DE7" s="43"/>
      <c r="DF7" s="43"/>
      <c r="DG7" s="43"/>
      <c r="DH7" s="43"/>
      <c r="DI7" s="43"/>
      <c r="DJ7" s="43"/>
      <c r="DK7" s="43"/>
      <c r="DL7" s="43"/>
      <c r="DM7" s="43"/>
      <c r="DN7" s="43"/>
      <c r="DO7" s="43"/>
      <c r="DP7" s="43"/>
      <c r="DQ7" s="43"/>
      <c r="DR7" s="43"/>
      <c r="DS7" s="43"/>
      <c r="DT7" s="43"/>
      <c r="DU7" s="43"/>
      <c r="DV7" s="43"/>
      <c r="DW7" s="43"/>
      <c r="DX7" s="43"/>
      <c r="DY7" s="43"/>
      <c r="DZ7" s="43"/>
    </row>
    <row r="8" spans="1:130" s="5" customFormat="1" x14ac:dyDescent="0.25">
      <c r="A8" s="36" t="s">
        <v>56</v>
      </c>
      <c r="B8" s="49" t="s">
        <v>96</v>
      </c>
      <c r="C8" s="198" t="s">
        <v>204</v>
      </c>
      <c r="D8" s="40" t="s">
        <v>109</v>
      </c>
      <c r="E8" s="133">
        <v>446.43913999999995</v>
      </c>
      <c r="F8" s="133">
        <f t="shared" si="22"/>
        <v>447.09999999999997</v>
      </c>
      <c r="G8" s="191">
        <v>0.55066000000000004</v>
      </c>
      <c r="H8" s="191">
        <v>0.11020000000000001</v>
      </c>
      <c r="I8" s="185">
        <f t="shared" si="23"/>
        <v>0.66086</v>
      </c>
      <c r="J8" s="38">
        <f t="shared" si="24"/>
        <v>1479.4648928820511</v>
      </c>
      <c r="K8" s="97"/>
      <c r="L8" s="88">
        <v>446.9</v>
      </c>
      <c r="M8" s="93">
        <v>0.5423</v>
      </c>
      <c r="N8" s="93">
        <v>0.11020000000000001</v>
      </c>
      <c r="O8" s="93">
        <v>0.65249999999999997</v>
      </c>
      <c r="P8" s="89">
        <v>1461</v>
      </c>
      <c r="Q8" s="38">
        <f t="shared" si="25"/>
        <v>83.111111111111114</v>
      </c>
      <c r="R8" s="38">
        <f t="shared" si="26"/>
        <v>-1.5181781861765942</v>
      </c>
      <c r="S8" s="38">
        <f t="shared" si="27"/>
        <v>16.888888888888889</v>
      </c>
      <c r="T8" s="38">
        <f t="shared" si="28"/>
        <v>0</v>
      </c>
      <c r="U8" s="38">
        <f t="shared" si="0"/>
        <v>-1.2650183094755372</v>
      </c>
      <c r="V8" s="38">
        <f t="shared" si="1"/>
        <v>-1.2480791515154399</v>
      </c>
      <c r="W8" s="174"/>
      <c r="X8" s="157">
        <f t="shared" si="2"/>
        <v>-2.2097798622093809</v>
      </c>
      <c r="Y8" s="157">
        <f t="shared" si="3"/>
        <v>-7.2097798622093805</v>
      </c>
      <c r="Z8" s="157">
        <f t="shared" si="4"/>
        <v>2.7902201377906191</v>
      </c>
      <c r="AA8" s="157">
        <f t="shared" si="5"/>
        <v>-5.0259803312326028</v>
      </c>
      <c r="AB8" s="157">
        <f t="shared" si="6"/>
        <v>0.60642060681384091</v>
      </c>
      <c r="AC8" s="157">
        <f t="shared" si="7"/>
        <v>-0.33492929413857342</v>
      </c>
      <c r="AD8" s="157">
        <f t="shared" si="8"/>
        <v>-5.3349292941385738</v>
      </c>
      <c r="AE8" s="157">
        <f t="shared" si="9"/>
        <v>4.6650707058614262</v>
      </c>
      <c r="AF8" s="157">
        <f t="shared" si="10"/>
        <v>-5.065342632152646</v>
      </c>
      <c r="AG8" s="157">
        <f t="shared" si="11"/>
        <v>4.3954840438754985</v>
      </c>
      <c r="AH8" s="157">
        <f t="shared" si="12"/>
        <v>-1.9785579749168687</v>
      </c>
      <c r="AI8" s="157">
        <f t="shared" si="13"/>
        <v>-6.9785579749168685</v>
      </c>
      <c r="AJ8" s="157">
        <f t="shared" si="14"/>
        <v>3.0214420250831315</v>
      </c>
      <c r="AK8" s="157">
        <f t="shared" si="15"/>
        <v>-5.2359913048134166</v>
      </c>
      <c r="AL8" s="157">
        <f t="shared" si="16"/>
        <v>1.2788753549796794</v>
      </c>
      <c r="AM8" s="157">
        <f t="shared" si="17"/>
        <v>-2.1623324533245798</v>
      </c>
      <c r="AN8" s="157">
        <f t="shared" si="18"/>
        <v>-7.1623324533245798</v>
      </c>
      <c r="AO8" s="157">
        <f t="shared" si="19"/>
        <v>2.8376675466754202</v>
      </c>
      <c r="AP8" s="157">
        <f t="shared" si="20"/>
        <v>-5.100215006998936</v>
      </c>
      <c r="AQ8" s="157">
        <f t="shared" si="21"/>
        <v>0.77555010034977645</v>
      </c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  <c r="CL8" s="43"/>
      <c r="CM8" s="43"/>
      <c r="CN8" s="43"/>
      <c r="CO8" s="43"/>
      <c r="CP8" s="43"/>
      <c r="CQ8" s="43"/>
      <c r="CR8" s="43"/>
      <c r="CS8" s="43"/>
      <c r="CT8" s="43"/>
      <c r="CU8" s="43"/>
      <c r="CV8" s="43"/>
      <c r="CW8" s="43"/>
      <c r="CX8" s="43"/>
      <c r="CY8" s="43"/>
      <c r="CZ8" s="43"/>
      <c r="DA8" s="43"/>
      <c r="DB8" s="43"/>
      <c r="DC8" s="43"/>
      <c r="DD8" s="43"/>
      <c r="DE8" s="43"/>
      <c r="DF8" s="43"/>
      <c r="DG8" s="43"/>
      <c r="DH8" s="43"/>
      <c r="DI8" s="43"/>
      <c r="DJ8" s="43"/>
      <c r="DK8" s="43"/>
      <c r="DL8" s="43"/>
      <c r="DM8" s="43"/>
      <c r="DN8" s="43"/>
      <c r="DO8" s="43"/>
      <c r="DP8" s="43"/>
      <c r="DQ8" s="43"/>
      <c r="DR8" s="43"/>
      <c r="DS8" s="43"/>
      <c r="DT8" s="43"/>
      <c r="DU8" s="43"/>
      <c r="DV8" s="43"/>
      <c r="DW8" s="43"/>
      <c r="DX8" s="43"/>
      <c r="DY8" s="43"/>
      <c r="DZ8" s="43"/>
    </row>
    <row r="9" spans="1:130" s="5" customFormat="1" x14ac:dyDescent="0.25">
      <c r="A9" s="36" t="s">
        <v>56</v>
      </c>
      <c r="B9" s="49" t="s">
        <v>96</v>
      </c>
      <c r="C9" s="198" t="s">
        <v>204</v>
      </c>
      <c r="D9" s="40" t="s">
        <v>110</v>
      </c>
      <c r="E9" s="133">
        <v>446.03893999999991</v>
      </c>
      <c r="F9" s="133">
        <f t="shared" si="22"/>
        <v>446.69999999999993</v>
      </c>
      <c r="G9" s="191">
        <v>0.55066999999999999</v>
      </c>
      <c r="H9" s="191">
        <v>0.11039</v>
      </c>
      <c r="I9" s="185">
        <f t="shared" si="23"/>
        <v>0.66105999999999998</v>
      </c>
      <c r="J9" s="38">
        <f t="shared" si="24"/>
        <v>1481.2394632629889</v>
      </c>
      <c r="K9" s="97"/>
      <c r="L9" s="88">
        <v>446.5</v>
      </c>
      <c r="M9" s="180">
        <v>0.53990000000000005</v>
      </c>
      <c r="N9" s="89">
        <v>0.1103</v>
      </c>
      <c r="O9" s="89">
        <v>0.6502</v>
      </c>
      <c r="P9" s="89">
        <v>1458</v>
      </c>
      <c r="Q9" s="38">
        <f t="shared" ref="Q9" si="29">IF(M9="","",(M9/O9)*100)</f>
        <v>83.035988926484166</v>
      </c>
      <c r="R9" s="38">
        <f t="shared" ref="R9" si="30">IF(M9="","",((M9-G9)/G9)*100)</f>
        <v>-1.9557992990357105</v>
      </c>
      <c r="S9" s="38">
        <f t="shared" ref="S9" si="31">IF(N9="","",(N9/O9)*100)</f>
        <v>16.964011073515842</v>
      </c>
      <c r="T9" s="38">
        <f t="shared" ref="T9" si="32">IF(N9="","",((N9-H9)/H9)*100)</f>
        <v>-8.1529124014862522E-2</v>
      </c>
      <c r="U9" s="38">
        <f t="shared" ref="U9" si="33">((O9-I9)/I9)*100</f>
        <v>-1.6428160832602154</v>
      </c>
      <c r="V9" s="38">
        <f t="shared" ref="V9" si="34">((P9-J9)/J9)*100</f>
        <v>-1.5689200726393848</v>
      </c>
      <c r="W9" s="174"/>
      <c r="X9" s="157">
        <f t="shared" si="2"/>
        <v>-2.2097798622093809</v>
      </c>
      <c r="Y9" s="157">
        <f t="shared" si="3"/>
        <v>-7.2097798622093805</v>
      </c>
      <c r="Z9" s="157">
        <f t="shared" si="4"/>
        <v>2.7902201377906191</v>
      </c>
      <c r="AA9" s="157">
        <f t="shared" si="5"/>
        <v>-5.0259803312326028</v>
      </c>
      <c r="AB9" s="157">
        <f t="shared" si="6"/>
        <v>0.60642060681384091</v>
      </c>
      <c r="AC9" s="157">
        <f t="shared" si="7"/>
        <v>-0.33492929413857342</v>
      </c>
      <c r="AD9" s="157">
        <f t="shared" si="8"/>
        <v>-5.3349292941385738</v>
      </c>
      <c r="AE9" s="157">
        <f t="shared" si="9"/>
        <v>4.6650707058614262</v>
      </c>
      <c r="AF9" s="157">
        <f t="shared" si="10"/>
        <v>-5.065342632152646</v>
      </c>
      <c r="AG9" s="157">
        <f t="shared" si="11"/>
        <v>4.3954840438754985</v>
      </c>
      <c r="AH9" s="157">
        <f t="shared" si="12"/>
        <v>-1.9785579749168687</v>
      </c>
      <c r="AI9" s="157">
        <f t="shared" si="13"/>
        <v>-6.9785579749168685</v>
      </c>
      <c r="AJ9" s="157">
        <f t="shared" si="14"/>
        <v>3.0214420250831315</v>
      </c>
      <c r="AK9" s="157">
        <f t="shared" si="15"/>
        <v>-5.2359913048134166</v>
      </c>
      <c r="AL9" s="157">
        <f t="shared" si="16"/>
        <v>1.2788753549796794</v>
      </c>
      <c r="AM9" s="157">
        <f t="shared" si="17"/>
        <v>-2.1623324533245798</v>
      </c>
      <c r="AN9" s="157">
        <f t="shared" si="18"/>
        <v>-7.1623324533245798</v>
      </c>
      <c r="AO9" s="157">
        <f t="shared" si="19"/>
        <v>2.8376675466754202</v>
      </c>
      <c r="AP9" s="157">
        <f t="shared" si="20"/>
        <v>-5.100215006998936</v>
      </c>
      <c r="AQ9" s="157">
        <f t="shared" si="21"/>
        <v>0.77555010034977645</v>
      </c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3"/>
      <c r="CE9" s="43"/>
      <c r="CF9" s="43"/>
      <c r="CG9" s="43"/>
      <c r="CH9" s="43"/>
      <c r="CI9" s="43"/>
      <c r="CJ9" s="43"/>
      <c r="CK9" s="43"/>
      <c r="CL9" s="43"/>
      <c r="CM9" s="43"/>
      <c r="CN9" s="43"/>
      <c r="CO9" s="43"/>
      <c r="CP9" s="43"/>
      <c r="CQ9" s="43"/>
      <c r="CR9" s="43"/>
      <c r="CS9" s="43"/>
      <c r="CT9" s="43"/>
      <c r="CU9" s="43"/>
      <c r="CV9" s="43"/>
      <c r="CW9" s="43"/>
      <c r="CX9" s="43"/>
      <c r="CY9" s="43"/>
      <c r="CZ9" s="43"/>
      <c r="DA9" s="43"/>
      <c r="DB9" s="43"/>
      <c r="DC9" s="43"/>
      <c r="DD9" s="43"/>
      <c r="DE9" s="43"/>
      <c r="DF9" s="43"/>
      <c r="DG9" s="43"/>
      <c r="DH9" s="43"/>
      <c r="DI9" s="43"/>
      <c r="DJ9" s="43"/>
      <c r="DK9" s="43"/>
      <c r="DL9" s="43"/>
      <c r="DM9" s="43"/>
      <c r="DN9" s="43"/>
      <c r="DO9" s="43"/>
      <c r="DP9" s="43"/>
      <c r="DQ9" s="43"/>
      <c r="DR9" s="43"/>
      <c r="DS9" s="43"/>
      <c r="DT9" s="43"/>
      <c r="DU9" s="43"/>
      <c r="DV9" s="43"/>
      <c r="DW9" s="43"/>
      <c r="DX9" s="43"/>
      <c r="DY9" s="43"/>
      <c r="DZ9" s="43"/>
    </row>
    <row r="10" spans="1:130" s="5" customFormat="1" x14ac:dyDescent="0.25">
      <c r="A10" s="36" t="s">
        <v>15</v>
      </c>
      <c r="B10" s="49" t="s">
        <v>97</v>
      </c>
      <c r="C10" s="36" t="s">
        <v>161</v>
      </c>
      <c r="D10" s="40" t="s">
        <v>108</v>
      </c>
      <c r="E10" s="133">
        <v>445.83901000000003</v>
      </c>
      <c r="F10" s="133">
        <f t="shared" si="22"/>
        <v>446.5</v>
      </c>
      <c r="G10" s="191">
        <v>0.55018999999999996</v>
      </c>
      <c r="H10" s="191">
        <v>0.1108</v>
      </c>
      <c r="I10" s="185">
        <f t="shared" si="23"/>
        <v>0.66098999999999997</v>
      </c>
      <c r="J10" s="38">
        <f t="shared" si="24"/>
        <v>1481.7465002293352</v>
      </c>
      <c r="K10" s="89"/>
      <c r="L10" s="88">
        <v>446.4</v>
      </c>
      <c r="M10" s="93">
        <v>0.53700000000000003</v>
      </c>
      <c r="N10" s="93">
        <v>0.1101</v>
      </c>
      <c r="O10" s="93">
        <v>0.64710000000000001</v>
      </c>
      <c r="P10" s="89">
        <v>1451</v>
      </c>
      <c r="Q10" s="38">
        <f t="shared" ref="Q10:Q63" si="35">IF(M10="","",(M10/O10)*100)</f>
        <v>82.985628187297181</v>
      </c>
      <c r="R10" s="38">
        <f t="shared" ref="R10:R63" si="36">IF(M10="","",((M10-G10)/G10)*100)</f>
        <v>-2.3973536414692971</v>
      </c>
      <c r="S10" s="38">
        <f t="shared" ref="S10:S63" si="37">IF(N10="","",(N10/O10)*100)</f>
        <v>17.014371812702827</v>
      </c>
      <c r="T10" s="38">
        <f t="shared" ref="T10:T63" si="38">IF(N10="","",((N10-H10)/H10)*100)</f>
        <v>-0.63176895306858516</v>
      </c>
      <c r="U10" s="38">
        <f t="shared" ref="U10:U66" si="39">((O10-I10)/I10)*100</f>
        <v>-2.1013933644987004</v>
      </c>
      <c r="V10" s="38">
        <f t="shared" ref="V10:V66" si="40">((P10-J10)/J10)*100</f>
        <v>-2.0750175704532761</v>
      </c>
      <c r="W10" s="174"/>
      <c r="X10" s="157">
        <f t="shared" si="2"/>
        <v>-2.2097798622093809</v>
      </c>
      <c r="Y10" s="157">
        <f t="shared" si="3"/>
        <v>-7.2097798622093805</v>
      </c>
      <c r="Z10" s="157">
        <f t="shared" si="4"/>
        <v>2.7902201377906191</v>
      </c>
      <c r="AA10" s="157">
        <f t="shared" si="5"/>
        <v>-5.0259803312326028</v>
      </c>
      <c r="AB10" s="157">
        <f t="shared" si="6"/>
        <v>0.60642060681384091</v>
      </c>
      <c r="AC10" s="157">
        <f t="shared" si="7"/>
        <v>-0.33492929413857342</v>
      </c>
      <c r="AD10" s="157">
        <f t="shared" si="8"/>
        <v>-5.3349292941385738</v>
      </c>
      <c r="AE10" s="157">
        <f t="shared" si="9"/>
        <v>4.6650707058614262</v>
      </c>
      <c r="AF10" s="157">
        <f t="shared" si="10"/>
        <v>-5.065342632152646</v>
      </c>
      <c r="AG10" s="157">
        <f t="shared" si="11"/>
        <v>4.3954840438754985</v>
      </c>
      <c r="AH10" s="157">
        <f t="shared" si="12"/>
        <v>-1.9785579749168687</v>
      </c>
      <c r="AI10" s="157">
        <f t="shared" si="13"/>
        <v>-6.9785579749168685</v>
      </c>
      <c r="AJ10" s="157">
        <f t="shared" si="14"/>
        <v>3.0214420250831315</v>
      </c>
      <c r="AK10" s="157">
        <f t="shared" si="15"/>
        <v>-5.2359913048134166</v>
      </c>
      <c r="AL10" s="157">
        <f t="shared" si="16"/>
        <v>1.2788753549796794</v>
      </c>
      <c r="AM10" s="157">
        <f t="shared" si="17"/>
        <v>-2.1623324533245798</v>
      </c>
      <c r="AN10" s="157">
        <f t="shared" si="18"/>
        <v>-7.1623324533245798</v>
      </c>
      <c r="AO10" s="157">
        <f t="shared" si="19"/>
        <v>2.8376675466754202</v>
      </c>
      <c r="AP10" s="157">
        <f t="shared" si="20"/>
        <v>-5.100215006998936</v>
      </c>
      <c r="AQ10" s="157">
        <f t="shared" si="21"/>
        <v>0.77555010034977645</v>
      </c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3"/>
      <c r="CA10" s="43"/>
      <c r="CB10" s="43"/>
      <c r="CC10" s="43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3"/>
      <c r="CO10" s="43"/>
      <c r="CP10" s="43"/>
      <c r="CQ10" s="43"/>
      <c r="CR10" s="43"/>
      <c r="CS10" s="43"/>
      <c r="CT10" s="43"/>
      <c r="CU10" s="43"/>
      <c r="CV10" s="43"/>
      <c r="CW10" s="43"/>
      <c r="CX10" s="43"/>
      <c r="CY10" s="43"/>
      <c r="CZ10" s="43"/>
      <c r="DA10" s="43"/>
      <c r="DB10" s="43"/>
      <c r="DC10" s="43"/>
      <c r="DD10" s="43"/>
      <c r="DE10" s="43"/>
      <c r="DF10" s="43"/>
      <c r="DG10" s="43"/>
      <c r="DH10" s="43"/>
      <c r="DI10" s="43"/>
      <c r="DJ10" s="43"/>
      <c r="DK10" s="43"/>
      <c r="DL10" s="43"/>
      <c r="DM10" s="43"/>
      <c r="DN10" s="43"/>
      <c r="DO10" s="43"/>
      <c r="DP10" s="43"/>
      <c r="DQ10" s="43"/>
      <c r="DR10" s="43"/>
      <c r="DS10" s="43"/>
      <c r="DT10" s="43"/>
      <c r="DU10" s="43"/>
      <c r="DV10" s="43"/>
      <c r="DW10" s="43"/>
      <c r="DX10" s="43"/>
      <c r="DY10" s="43"/>
      <c r="DZ10" s="43"/>
    </row>
    <row r="11" spans="1:130" s="5" customFormat="1" x14ac:dyDescent="0.25">
      <c r="A11" s="36" t="s">
        <v>15</v>
      </c>
      <c r="B11" s="49" t="s">
        <v>97</v>
      </c>
      <c r="C11" s="36" t="s">
        <v>161</v>
      </c>
      <c r="D11" s="40" t="s">
        <v>109</v>
      </c>
      <c r="E11" s="133">
        <v>445.73934000000003</v>
      </c>
      <c r="F11" s="133">
        <f t="shared" si="22"/>
        <v>446.40000000000003</v>
      </c>
      <c r="G11" s="191">
        <v>0.55005000000000004</v>
      </c>
      <c r="H11" s="191">
        <v>0.11061</v>
      </c>
      <c r="I11" s="185">
        <f t="shared" si="23"/>
        <v>0.66066000000000003</v>
      </c>
      <c r="J11" s="38">
        <f t="shared" si="24"/>
        <v>1481.3381270630427</v>
      </c>
      <c r="K11" s="89"/>
      <c r="L11" s="88">
        <v>446.3</v>
      </c>
      <c r="M11" s="93">
        <v>0.5393</v>
      </c>
      <c r="N11" s="93">
        <v>0.1101</v>
      </c>
      <c r="O11" s="93">
        <v>0.64939999999999998</v>
      </c>
      <c r="P11" s="89">
        <v>1456</v>
      </c>
      <c r="Q11" s="38">
        <f t="shared" si="35"/>
        <v>83.045888512473056</v>
      </c>
      <c r="R11" s="38">
        <f t="shared" si="36"/>
        <v>-1.9543677847468479</v>
      </c>
      <c r="S11" s="38">
        <f t="shared" si="37"/>
        <v>16.954111487526948</v>
      </c>
      <c r="T11" s="38">
        <f t="shared" si="38"/>
        <v>-0.46107946840249214</v>
      </c>
      <c r="U11" s="38">
        <f t="shared" si="39"/>
        <v>-1.7043562498108025</v>
      </c>
      <c r="V11" s="38">
        <f t="shared" si="40"/>
        <v>-1.710489090919376</v>
      </c>
      <c r="W11" s="174"/>
      <c r="X11" s="157">
        <f t="shared" si="2"/>
        <v>-2.2097798622093809</v>
      </c>
      <c r="Y11" s="157">
        <f t="shared" si="3"/>
        <v>-7.2097798622093805</v>
      </c>
      <c r="Z11" s="157">
        <f t="shared" si="4"/>
        <v>2.7902201377906191</v>
      </c>
      <c r="AA11" s="157">
        <f t="shared" si="5"/>
        <v>-5.0259803312326028</v>
      </c>
      <c r="AB11" s="157">
        <f t="shared" si="6"/>
        <v>0.60642060681384091</v>
      </c>
      <c r="AC11" s="157">
        <f t="shared" si="7"/>
        <v>-0.33492929413857342</v>
      </c>
      <c r="AD11" s="157">
        <f t="shared" si="8"/>
        <v>-5.3349292941385738</v>
      </c>
      <c r="AE11" s="157">
        <f t="shared" si="9"/>
        <v>4.6650707058614262</v>
      </c>
      <c r="AF11" s="157">
        <f t="shared" si="10"/>
        <v>-5.065342632152646</v>
      </c>
      <c r="AG11" s="157">
        <f t="shared" si="11"/>
        <v>4.3954840438754985</v>
      </c>
      <c r="AH11" s="157">
        <f t="shared" si="12"/>
        <v>-1.9785579749168687</v>
      </c>
      <c r="AI11" s="157">
        <f t="shared" si="13"/>
        <v>-6.9785579749168685</v>
      </c>
      <c r="AJ11" s="157">
        <f t="shared" si="14"/>
        <v>3.0214420250831315</v>
      </c>
      <c r="AK11" s="157">
        <f t="shared" si="15"/>
        <v>-5.2359913048134166</v>
      </c>
      <c r="AL11" s="157">
        <f t="shared" si="16"/>
        <v>1.2788753549796794</v>
      </c>
      <c r="AM11" s="157">
        <f t="shared" si="17"/>
        <v>-2.1623324533245798</v>
      </c>
      <c r="AN11" s="157">
        <f t="shared" si="18"/>
        <v>-7.1623324533245798</v>
      </c>
      <c r="AO11" s="157">
        <f t="shared" si="19"/>
        <v>2.8376675466754202</v>
      </c>
      <c r="AP11" s="157">
        <f t="shared" si="20"/>
        <v>-5.100215006998936</v>
      </c>
      <c r="AQ11" s="157">
        <f t="shared" si="21"/>
        <v>0.77555010034977645</v>
      </c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  <c r="BX11" s="43"/>
      <c r="BY11" s="43"/>
      <c r="BZ11" s="43"/>
      <c r="CA11" s="43"/>
      <c r="CB11" s="43"/>
      <c r="CC11" s="43"/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3"/>
      <c r="CO11" s="43"/>
      <c r="CP11" s="43"/>
      <c r="CQ11" s="43"/>
      <c r="CR11" s="43"/>
      <c r="CS11" s="43"/>
      <c r="CT11" s="43"/>
      <c r="CU11" s="43"/>
      <c r="CV11" s="43"/>
      <c r="CW11" s="43"/>
      <c r="CX11" s="43"/>
      <c r="CY11" s="43"/>
      <c r="CZ11" s="43"/>
      <c r="DA11" s="43"/>
      <c r="DB11" s="43"/>
      <c r="DC11" s="43"/>
      <c r="DD11" s="43"/>
      <c r="DE11" s="43"/>
      <c r="DF11" s="43"/>
      <c r="DG11" s="43"/>
      <c r="DH11" s="43"/>
      <c r="DI11" s="43"/>
      <c r="DJ11" s="43"/>
      <c r="DK11" s="43"/>
      <c r="DL11" s="43"/>
      <c r="DM11" s="43"/>
      <c r="DN11" s="43"/>
      <c r="DO11" s="43"/>
      <c r="DP11" s="43"/>
      <c r="DQ11" s="43"/>
      <c r="DR11" s="43"/>
      <c r="DS11" s="43"/>
      <c r="DT11" s="43"/>
      <c r="DU11" s="43"/>
      <c r="DV11" s="43"/>
      <c r="DW11" s="43"/>
      <c r="DX11" s="43"/>
      <c r="DY11" s="43"/>
      <c r="DZ11" s="43"/>
    </row>
    <row r="12" spans="1:130" s="5" customFormat="1" x14ac:dyDescent="0.25">
      <c r="A12" s="36" t="s">
        <v>15</v>
      </c>
      <c r="B12" s="49" t="s">
        <v>97</v>
      </c>
      <c r="C12" s="36" t="s">
        <v>161</v>
      </c>
      <c r="D12" s="40" t="s">
        <v>110</v>
      </c>
      <c r="E12" s="133">
        <v>446.33911999999998</v>
      </c>
      <c r="F12" s="133">
        <f t="shared" si="22"/>
        <v>447</v>
      </c>
      <c r="G12" s="191">
        <v>0.55074999999999996</v>
      </c>
      <c r="H12" s="191">
        <v>0.11013000000000001</v>
      </c>
      <c r="I12" s="185">
        <f t="shared" si="23"/>
        <v>0.66087999999999991</v>
      </c>
      <c r="J12" s="38">
        <f t="shared" si="24"/>
        <v>1479.8409995334782</v>
      </c>
      <c r="K12" s="89"/>
      <c r="L12" s="88">
        <v>446.7</v>
      </c>
      <c r="M12" s="93">
        <v>0.53869999999999996</v>
      </c>
      <c r="N12" s="93">
        <v>0.1101</v>
      </c>
      <c r="O12" s="93">
        <v>0.64880000000000004</v>
      </c>
      <c r="P12" s="89">
        <v>1454</v>
      </c>
      <c r="Q12" s="38">
        <f t="shared" si="35"/>
        <v>83.030209617755844</v>
      </c>
      <c r="R12" s="38">
        <f t="shared" si="36"/>
        <v>-2.1879255560599193</v>
      </c>
      <c r="S12" s="38">
        <f t="shared" si="37"/>
        <v>16.969790382244142</v>
      </c>
      <c r="T12" s="38">
        <f t="shared" si="38"/>
        <v>-2.7240533914466764E-2</v>
      </c>
      <c r="U12" s="38">
        <f t="shared" si="39"/>
        <v>-1.8278658758019415</v>
      </c>
      <c r="V12" s="38">
        <f t="shared" si="40"/>
        <v>-1.7462010811718713</v>
      </c>
      <c r="W12" s="174"/>
      <c r="X12" s="157">
        <f t="shared" si="2"/>
        <v>-2.2097798622093809</v>
      </c>
      <c r="Y12" s="157">
        <f t="shared" si="3"/>
        <v>-7.2097798622093805</v>
      </c>
      <c r="Z12" s="157">
        <f t="shared" si="4"/>
        <v>2.7902201377906191</v>
      </c>
      <c r="AA12" s="157">
        <f t="shared" si="5"/>
        <v>-5.0259803312326028</v>
      </c>
      <c r="AB12" s="157">
        <f t="shared" si="6"/>
        <v>0.60642060681384091</v>
      </c>
      <c r="AC12" s="157">
        <f t="shared" si="7"/>
        <v>-0.33492929413857342</v>
      </c>
      <c r="AD12" s="157">
        <f t="shared" si="8"/>
        <v>-5.3349292941385738</v>
      </c>
      <c r="AE12" s="157">
        <f t="shared" si="9"/>
        <v>4.6650707058614262</v>
      </c>
      <c r="AF12" s="157">
        <f t="shared" si="10"/>
        <v>-5.065342632152646</v>
      </c>
      <c r="AG12" s="157">
        <f t="shared" si="11"/>
        <v>4.3954840438754985</v>
      </c>
      <c r="AH12" s="157">
        <f t="shared" si="12"/>
        <v>-1.9785579749168687</v>
      </c>
      <c r="AI12" s="157">
        <f t="shared" si="13"/>
        <v>-6.9785579749168685</v>
      </c>
      <c r="AJ12" s="157">
        <f t="shared" si="14"/>
        <v>3.0214420250831315</v>
      </c>
      <c r="AK12" s="157">
        <f t="shared" si="15"/>
        <v>-5.2359913048134166</v>
      </c>
      <c r="AL12" s="157">
        <f t="shared" si="16"/>
        <v>1.2788753549796794</v>
      </c>
      <c r="AM12" s="157">
        <f t="shared" si="17"/>
        <v>-2.1623324533245798</v>
      </c>
      <c r="AN12" s="157">
        <f t="shared" si="18"/>
        <v>-7.1623324533245798</v>
      </c>
      <c r="AO12" s="157">
        <f t="shared" si="19"/>
        <v>2.8376675466754202</v>
      </c>
      <c r="AP12" s="157">
        <f t="shared" si="20"/>
        <v>-5.100215006998936</v>
      </c>
      <c r="AQ12" s="157">
        <f t="shared" si="21"/>
        <v>0.77555010034977645</v>
      </c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43"/>
      <c r="CT12" s="43"/>
      <c r="CU12" s="43"/>
      <c r="CV12" s="43"/>
      <c r="CW12" s="43"/>
      <c r="CX12" s="43"/>
      <c r="CY12" s="43"/>
      <c r="CZ12" s="43"/>
      <c r="DA12" s="43"/>
      <c r="DB12" s="43"/>
      <c r="DC12" s="43"/>
      <c r="DD12" s="43"/>
      <c r="DE12" s="43"/>
      <c r="DF12" s="43"/>
      <c r="DG12" s="43"/>
      <c r="DH12" s="43"/>
      <c r="DI12" s="43"/>
      <c r="DJ12" s="43"/>
      <c r="DK12" s="43"/>
      <c r="DL12" s="43"/>
      <c r="DM12" s="43"/>
      <c r="DN12" s="43"/>
      <c r="DO12" s="43"/>
      <c r="DP12" s="43"/>
      <c r="DQ12" s="43"/>
      <c r="DR12" s="43"/>
      <c r="DS12" s="43"/>
      <c r="DT12" s="43"/>
      <c r="DU12" s="43"/>
      <c r="DV12" s="43"/>
      <c r="DW12" s="43"/>
      <c r="DX12" s="43"/>
      <c r="DY12" s="43"/>
      <c r="DZ12" s="43"/>
    </row>
    <row r="13" spans="1:130" s="5" customFormat="1" x14ac:dyDescent="0.25">
      <c r="A13" s="36" t="s">
        <v>16</v>
      </c>
      <c r="B13" s="49" t="s">
        <v>173</v>
      </c>
      <c r="C13" s="36" t="s">
        <v>45</v>
      </c>
      <c r="D13" s="40" t="s">
        <v>108</v>
      </c>
      <c r="E13" s="133">
        <v>446.83927</v>
      </c>
      <c r="F13" s="133">
        <f t="shared" si="22"/>
        <v>447.5</v>
      </c>
      <c r="G13" s="191">
        <v>0.55069999999999997</v>
      </c>
      <c r="H13" s="191">
        <v>0.11003</v>
      </c>
      <c r="I13" s="185">
        <f t="shared" si="23"/>
        <v>0.66072999999999993</v>
      </c>
      <c r="J13" s="38">
        <f t="shared" si="24"/>
        <v>1477.8502113905429</v>
      </c>
      <c r="K13" s="89">
        <v>446</v>
      </c>
      <c r="L13" s="89">
        <v>447</v>
      </c>
      <c r="M13" s="89">
        <v>0.51270000000000004</v>
      </c>
      <c r="N13" s="93">
        <v>0.1065</v>
      </c>
      <c r="O13" s="93">
        <v>0.61919999999999997</v>
      </c>
      <c r="P13" s="89">
        <v>1390</v>
      </c>
      <c r="Q13" s="38">
        <f t="shared" si="35"/>
        <v>82.800387596899242</v>
      </c>
      <c r="R13" s="38">
        <f t="shared" si="36"/>
        <v>-6.9003086980206882</v>
      </c>
      <c r="S13" s="38">
        <f t="shared" si="37"/>
        <v>17.199612403100776</v>
      </c>
      <c r="T13" s="38">
        <f t="shared" si="38"/>
        <v>-3.2082159411069755</v>
      </c>
      <c r="U13" s="38">
        <f t="shared" si="39"/>
        <v>-6.285472129311513</v>
      </c>
      <c r="V13" s="38">
        <f t="shared" si="40"/>
        <v>-5.9444597776849539</v>
      </c>
      <c r="W13" s="174"/>
      <c r="X13" s="157">
        <f t="shared" si="2"/>
        <v>-2.2097798622093809</v>
      </c>
      <c r="Y13" s="157">
        <f t="shared" si="3"/>
        <v>-7.2097798622093805</v>
      </c>
      <c r="Z13" s="157">
        <f t="shared" si="4"/>
        <v>2.7902201377906191</v>
      </c>
      <c r="AA13" s="157">
        <f t="shared" si="5"/>
        <v>-5.0259803312326028</v>
      </c>
      <c r="AB13" s="157">
        <f t="shared" si="6"/>
        <v>0.60642060681384091</v>
      </c>
      <c r="AC13" s="157">
        <f t="shared" si="7"/>
        <v>-0.33492929413857342</v>
      </c>
      <c r="AD13" s="157">
        <f t="shared" si="8"/>
        <v>-5.3349292941385738</v>
      </c>
      <c r="AE13" s="157">
        <f t="shared" si="9"/>
        <v>4.6650707058614262</v>
      </c>
      <c r="AF13" s="157">
        <f t="shared" si="10"/>
        <v>-5.065342632152646</v>
      </c>
      <c r="AG13" s="157">
        <f t="shared" si="11"/>
        <v>4.3954840438754985</v>
      </c>
      <c r="AH13" s="157">
        <f t="shared" si="12"/>
        <v>-1.9785579749168687</v>
      </c>
      <c r="AI13" s="157">
        <f t="shared" si="13"/>
        <v>-6.9785579749168685</v>
      </c>
      <c r="AJ13" s="157">
        <f t="shared" si="14"/>
        <v>3.0214420250831315</v>
      </c>
      <c r="AK13" s="157">
        <f t="shared" si="15"/>
        <v>-5.2359913048134166</v>
      </c>
      <c r="AL13" s="157">
        <f t="shared" si="16"/>
        <v>1.2788753549796794</v>
      </c>
      <c r="AM13" s="157">
        <f t="shared" si="17"/>
        <v>-2.1623324533245798</v>
      </c>
      <c r="AN13" s="157">
        <f t="shared" si="18"/>
        <v>-7.1623324533245798</v>
      </c>
      <c r="AO13" s="157">
        <f t="shared" si="19"/>
        <v>2.8376675466754202</v>
      </c>
      <c r="AP13" s="157">
        <f t="shared" si="20"/>
        <v>-5.100215006998936</v>
      </c>
      <c r="AQ13" s="157">
        <f t="shared" si="21"/>
        <v>0.77555010034977645</v>
      </c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43"/>
      <c r="CM13" s="43"/>
      <c r="CN13" s="43"/>
      <c r="CO13" s="43"/>
      <c r="CP13" s="43"/>
      <c r="CQ13" s="43"/>
      <c r="CR13" s="43"/>
      <c r="CS13" s="43"/>
      <c r="CT13" s="43"/>
      <c r="CU13" s="43"/>
      <c r="CV13" s="43"/>
      <c r="CW13" s="43"/>
      <c r="CX13" s="43"/>
      <c r="CY13" s="43"/>
      <c r="CZ13" s="43"/>
      <c r="DA13" s="43"/>
      <c r="DB13" s="43"/>
      <c r="DC13" s="43"/>
      <c r="DD13" s="43"/>
      <c r="DE13" s="43"/>
      <c r="DF13" s="43"/>
      <c r="DG13" s="43"/>
      <c r="DH13" s="43"/>
      <c r="DI13" s="43"/>
      <c r="DJ13" s="43"/>
      <c r="DK13" s="43"/>
      <c r="DL13" s="43"/>
      <c r="DM13" s="43"/>
      <c r="DN13" s="43"/>
      <c r="DO13" s="43"/>
      <c r="DP13" s="43"/>
      <c r="DQ13" s="43"/>
      <c r="DR13" s="43"/>
      <c r="DS13" s="43"/>
      <c r="DT13" s="43"/>
      <c r="DU13" s="43"/>
      <c r="DV13" s="43"/>
      <c r="DW13" s="43"/>
      <c r="DX13" s="43"/>
      <c r="DY13" s="43"/>
      <c r="DZ13" s="43"/>
    </row>
    <row r="14" spans="1:130" s="5" customFormat="1" x14ac:dyDescent="0.25">
      <c r="A14" s="36" t="s">
        <v>16</v>
      </c>
      <c r="B14" s="49" t="s">
        <v>173</v>
      </c>
      <c r="C14" s="36" t="s">
        <v>45</v>
      </c>
      <c r="D14" s="40" t="s">
        <v>109</v>
      </c>
      <c r="E14" s="133">
        <v>446.43978999999996</v>
      </c>
      <c r="F14" s="133">
        <f t="shared" si="22"/>
        <v>447.09999999999997</v>
      </c>
      <c r="G14" s="191">
        <v>0.55020999999999998</v>
      </c>
      <c r="H14" s="191">
        <v>0.11</v>
      </c>
      <c r="I14" s="185">
        <f t="shared" si="23"/>
        <v>0.66020999999999996</v>
      </c>
      <c r="J14" s="38">
        <f t="shared" si="24"/>
        <v>1478.0084011323243</v>
      </c>
      <c r="K14" s="89">
        <v>446</v>
      </c>
      <c r="L14" s="89">
        <v>447</v>
      </c>
      <c r="M14" s="93">
        <v>0.5706</v>
      </c>
      <c r="N14" s="89">
        <v>4.5600000000000002E-2</v>
      </c>
      <c r="O14" s="93">
        <v>0.61619999999999997</v>
      </c>
      <c r="P14" s="89">
        <v>1380</v>
      </c>
      <c r="Q14" s="38">
        <f t="shared" si="35"/>
        <v>92.599805258033115</v>
      </c>
      <c r="R14" s="38">
        <f t="shared" si="36"/>
        <v>3.705857763399433</v>
      </c>
      <c r="S14" s="38">
        <f t="shared" si="37"/>
        <v>7.400194741966895</v>
      </c>
      <c r="T14" s="38">
        <f t="shared" si="38"/>
        <v>-58.545454545454547</v>
      </c>
      <c r="U14" s="38">
        <f t="shared" si="39"/>
        <v>-6.6660607988367326</v>
      </c>
      <c r="V14" s="38">
        <f t="shared" si="40"/>
        <v>-6.6311125875359407</v>
      </c>
      <c r="W14" s="174"/>
      <c r="X14" s="157">
        <f t="shared" si="2"/>
        <v>-2.2097798622093809</v>
      </c>
      <c r="Y14" s="157">
        <f t="shared" si="3"/>
        <v>-7.2097798622093805</v>
      </c>
      <c r="Z14" s="157">
        <f t="shared" si="4"/>
        <v>2.7902201377906191</v>
      </c>
      <c r="AA14" s="157">
        <f t="shared" si="5"/>
        <v>-5.0259803312326028</v>
      </c>
      <c r="AB14" s="157">
        <f t="shared" si="6"/>
        <v>0.60642060681384091</v>
      </c>
      <c r="AC14" s="157">
        <f t="shared" si="7"/>
        <v>-0.33492929413857342</v>
      </c>
      <c r="AD14" s="157">
        <f t="shared" si="8"/>
        <v>-5.3349292941385738</v>
      </c>
      <c r="AE14" s="157">
        <f t="shared" si="9"/>
        <v>4.6650707058614262</v>
      </c>
      <c r="AF14" s="157">
        <f t="shared" si="10"/>
        <v>-5.065342632152646</v>
      </c>
      <c r="AG14" s="157">
        <f t="shared" si="11"/>
        <v>4.3954840438754985</v>
      </c>
      <c r="AH14" s="157">
        <f t="shared" si="12"/>
        <v>-1.9785579749168687</v>
      </c>
      <c r="AI14" s="157">
        <f t="shared" si="13"/>
        <v>-6.9785579749168685</v>
      </c>
      <c r="AJ14" s="157">
        <f t="shared" si="14"/>
        <v>3.0214420250831315</v>
      </c>
      <c r="AK14" s="157">
        <f t="shared" si="15"/>
        <v>-5.2359913048134166</v>
      </c>
      <c r="AL14" s="157">
        <f t="shared" si="16"/>
        <v>1.2788753549796794</v>
      </c>
      <c r="AM14" s="157">
        <f t="shared" si="17"/>
        <v>-2.1623324533245798</v>
      </c>
      <c r="AN14" s="157">
        <f t="shared" si="18"/>
        <v>-7.1623324533245798</v>
      </c>
      <c r="AO14" s="157">
        <f t="shared" si="19"/>
        <v>2.8376675466754202</v>
      </c>
      <c r="AP14" s="157">
        <f t="shared" si="20"/>
        <v>-5.100215006998936</v>
      </c>
      <c r="AQ14" s="157">
        <f t="shared" si="21"/>
        <v>0.77555010034977645</v>
      </c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3"/>
      <c r="CA14" s="43"/>
      <c r="CB14" s="43"/>
      <c r="CC14" s="43"/>
      <c r="CD14" s="43"/>
      <c r="CE14" s="43"/>
      <c r="CF14" s="43"/>
      <c r="CG14" s="43"/>
      <c r="CH14" s="43"/>
      <c r="CI14" s="43"/>
      <c r="CJ14" s="43"/>
      <c r="CK14" s="43"/>
      <c r="CL14" s="43"/>
      <c r="CM14" s="43"/>
      <c r="CN14" s="43"/>
      <c r="CO14" s="43"/>
      <c r="CP14" s="43"/>
      <c r="CQ14" s="43"/>
      <c r="CR14" s="43"/>
      <c r="CS14" s="43"/>
      <c r="CT14" s="43"/>
      <c r="CU14" s="43"/>
      <c r="CV14" s="43"/>
      <c r="CW14" s="43"/>
      <c r="CX14" s="43"/>
      <c r="CY14" s="43"/>
      <c r="CZ14" s="43"/>
      <c r="DA14" s="43"/>
      <c r="DB14" s="43"/>
      <c r="DC14" s="43"/>
      <c r="DD14" s="43"/>
      <c r="DE14" s="43"/>
      <c r="DF14" s="43"/>
      <c r="DG14" s="43"/>
      <c r="DH14" s="43"/>
      <c r="DI14" s="43"/>
      <c r="DJ14" s="43"/>
      <c r="DK14" s="43"/>
      <c r="DL14" s="43"/>
      <c r="DM14" s="43"/>
      <c r="DN14" s="43"/>
      <c r="DO14" s="43"/>
      <c r="DP14" s="43"/>
      <c r="DQ14" s="43"/>
      <c r="DR14" s="43"/>
      <c r="DS14" s="43"/>
      <c r="DT14" s="43"/>
      <c r="DU14" s="43"/>
      <c r="DV14" s="43"/>
      <c r="DW14" s="43"/>
      <c r="DX14" s="43"/>
      <c r="DY14" s="43"/>
      <c r="DZ14" s="43"/>
    </row>
    <row r="15" spans="1:130" s="5" customFormat="1" x14ac:dyDescent="0.25">
      <c r="A15" s="36" t="s">
        <v>16</v>
      </c>
      <c r="B15" s="49" t="s">
        <v>173</v>
      </c>
      <c r="C15" s="36" t="s">
        <v>45</v>
      </c>
      <c r="D15" s="40" t="s">
        <v>110</v>
      </c>
      <c r="E15" s="133">
        <v>447.03954000000004</v>
      </c>
      <c r="F15" s="133">
        <f t="shared" si="22"/>
        <v>447.70000000000005</v>
      </c>
      <c r="G15" s="191">
        <v>0.55037000000000003</v>
      </c>
      <c r="H15" s="191">
        <v>0.11008999999999999</v>
      </c>
      <c r="I15" s="185">
        <f t="shared" si="23"/>
        <v>0.66046000000000005</v>
      </c>
      <c r="J15" s="38">
        <f t="shared" si="24"/>
        <v>1476.5852154700651</v>
      </c>
      <c r="K15" s="89">
        <v>446</v>
      </c>
      <c r="L15" s="89">
        <v>447</v>
      </c>
      <c r="M15" s="89">
        <v>0.57079999999999997</v>
      </c>
      <c r="N15" s="89">
        <v>5.2299999999999999E-2</v>
      </c>
      <c r="O15" s="93">
        <v>0.62309999999999999</v>
      </c>
      <c r="P15" s="89">
        <v>1390</v>
      </c>
      <c r="Q15" s="38">
        <f t="shared" si="35"/>
        <v>91.606483710479864</v>
      </c>
      <c r="R15" s="38">
        <f t="shared" si="36"/>
        <v>3.7120482584443093</v>
      </c>
      <c r="S15" s="38">
        <f t="shared" si="37"/>
        <v>8.3935162895201412</v>
      </c>
      <c r="T15" s="38">
        <f t="shared" si="38"/>
        <v>-52.493414479062587</v>
      </c>
      <c r="U15" s="38">
        <f t="shared" si="39"/>
        <v>-5.6566635375344543</v>
      </c>
      <c r="V15" s="38">
        <f t="shared" si="40"/>
        <v>-5.863882054548478</v>
      </c>
      <c r="W15" s="174"/>
      <c r="X15" s="157">
        <f t="shared" si="2"/>
        <v>-2.2097798622093809</v>
      </c>
      <c r="Y15" s="157">
        <f t="shared" si="3"/>
        <v>-7.2097798622093805</v>
      </c>
      <c r="Z15" s="157">
        <f t="shared" si="4"/>
        <v>2.7902201377906191</v>
      </c>
      <c r="AA15" s="157">
        <f t="shared" si="5"/>
        <v>-5.0259803312326028</v>
      </c>
      <c r="AB15" s="157">
        <f t="shared" si="6"/>
        <v>0.60642060681384091</v>
      </c>
      <c r="AC15" s="157">
        <f t="shared" si="7"/>
        <v>-0.33492929413857342</v>
      </c>
      <c r="AD15" s="157">
        <f t="shared" si="8"/>
        <v>-5.3349292941385738</v>
      </c>
      <c r="AE15" s="157">
        <f t="shared" si="9"/>
        <v>4.6650707058614262</v>
      </c>
      <c r="AF15" s="157">
        <f t="shared" si="10"/>
        <v>-5.065342632152646</v>
      </c>
      <c r="AG15" s="157">
        <f t="shared" si="11"/>
        <v>4.3954840438754985</v>
      </c>
      <c r="AH15" s="157">
        <f t="shared" si="12"/>
        <v>-1.9785579749168687</v>
      </c>
      <c r="AI15" s="157">
        <f t="shared" si="13"/>
        <v>-6.9785579749168685</v>
      </c>
      <c r="AJ15" s="157">
        <f t="shared" si="14"/>
        <v>3.0214420250831315</v>
      </c>
      <c r="AK15" s="157">
        <f t="shared" si="15"/>
        <v>-5.2359913048134166</v>
      </c>
      <c r="AL15" s="157">
        <f t="shared" si="16"/>
        <v>1.2788753549796794</v>
      </c>
      <c r="AM15" s="157">
        <f t="shared" si="17"/>
        <v>-2.1623324533245798</v>
      </c>
      <c r="AN15" s="157">
        <f t="shared" si="18"/>
        <v>-7.1623324533245798</v>
      </c>
      <c r="AO15" s="157">
        <f t="shared" si="19"/>
        <v>2.8376675466754202</v>
      </c>
      <c r="AP15" s="157">
        <f t="shared" si="20"/>
        <v>-5.100215006998936</v>
      </c>
      <c r="AQ15" s="157">
        <f t="shared" si="21"/>
        <v>0.77555010034977645</v>
      </c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  <c r="BX15" s="43"/>
      <c r="BY15" s="43"/>
      <c r="BZ15" s="43"/>
      <c r="CA15" s="43"/>
      <c r="CB15" s="43"/>
      <c r="CC15" s="43"/>
      <c r="CD15" s="43"/>
      <c r="CE15" s="43"/>
      <c r="CF15" s="43"/>
      <c r="CG15" s="43"/>
      <c r="CH15" s="43"/>
      <c r="CI15" s="43"/>
      <c r="CJ15" s="43"/>
      <c r="CK15" s="43"/>
      <c r="CL15" s="43"/>
      <c r="CM15" s="43"/>
      <c r="CN15" s="43"/>
      <c r="CO15" s="43"/>
      <c r="CP15" s="43"/>
      <c r="CQ15" s="43"/>
      <c r="CR15" s="43"/>
      <c r="CS15" s="43"/>
      <c r="CT15" s="43"/>
      <c r="CU15" s="43"/>
      <c r="CV15" s="43"/>
      <c r="CW15" s="43"/>
      <c r="CX15" s="43"/>
      <c r="CY15" s="43"/>
      <c r="CZ15" s="43"/>
      <c r="DA15" s="43"/>
      <c r="DB15" s="43"/>
      <c r="DC15" s="43"/>
      <c r="DD15" s="43"/>
      <c r="DE15" s="43"/>
      <c r="DF15" s="43"/>
      <c r="DG15" s="43"/>
      <c r="DH15" s="43"/>
      <c r="DI15" s="43"/>
      <c r="DJ15" s="43"/>
      <c r="DK15" s="43"/>
      <c r="DL15" s="43"/>
      <c r="DM15" s="43"/>
      <c r="DN15" s="43"/>
      <c r="DO15" s="43"/>
      <c r="DP15" s="43"/>
      <c r="DQ15" s="43"/>
      <c r="DR15" s="43"/>
      <c r="DS15" s="43"/>
      <c r="DT15" s="43"/>
      <c r="DU15" s="43"/>
      <c r="DV15" s="43"/>
      <c r="DW15" s="43"/>
      <c r="DX15" s="43"/>
      <c r="DY15" s="43"/>
      <c r="DZ15" s="43"/>
    </row>
    <row r="16" spans="1:130" s="5" customFormat="1" x14ac:dyDescent="0.25">
      <c r="A16" s="36" t="s">
        <v>17</v>
      </c>
      <c r="B16" s="49" t="s">
        <v>98</v>
      </c>
      <c r="C16" s="36" t="s">
        <v>46</v>
      </c>
      <c r="D16" s="40" t="s">
        <v>108</v>
      </c>
      <c r="E16" s="133">
        <v>447.33911999999998</v>
      </c>
      <c r="F16" s="133">
        <f t="shared" si="22"/>
        <v>448</v>
      </c>
      <c r="G16" s="191">
        <v>0.55056000000000005</v>
      </c>
      <c r="H16" s="191">
        <v>0.11032</v>
      </c>
      <c r="I16" s="185">
        <f t="shared" si="23"/>
        <v>0.66088000000000002</v>
      </c>
      <c r="J16" s="38">
        <f t="shared" si="24"/>
        <v>1476.5347462730219</v>
      </c>
      <c r="K16" s="93">
        <v>446.74950000000001</v>
      </c>
      <c r="L16" s="88">
        <v>447.4</v>
      </c>
      <c r="M16" s="93">
        <v>0.5403</v>
      </c>
      <c r="N16" s="93">
        <v>0.11020000000000001</v>
      </c>
      <c r="O16" s="93">
        <v>0.65049999999999997</v>
      </c>
      <c r="P16" s="89">
        <v>1455</v>
      </c>
      <c r="Q16" s="38">
        <f t="shared" si="35"/>
        <v>83.059185242121444</v>
      </c>
      <c r="R16" s="38">
        <f t="shared" si="36"/>
        <v>-1.8635571054925977</v>
      </c>
      <c r="S16" s="38">
        <f t="shared" si="37"/>
        <v>16.940814757878556</v>
      </c>
      <c r="T16" s="38">
        <f t="shared" si="38"/>
        <v>-0.10877447425670334</v>
      </c>
      <c r="U16" s="38">
        <f t="shared" si="39"/>
        <v>-1.5706330952669254</v>
      </c>
      <c r="V16" s="38">
        <f t="shared" si="40"/>
        <v>-1.4584652563970213</v>
      </c>
      <c r="W16" s="174"/>
      <c r="X16" s="157">
        <f t="shared" si="2"/>
        <v>-2.2097798622093809</v>
      </c>
      <c r="Y16" s="157">
        <f t="shared" si="3"/>
        <v>-7.2097798622093805</v>
      </c>
      <c r="Z16" s="157">
        <f t="shared" si="4"/>
        <v>2.7902201377906191</v>
      </c>
      <c r="AA16" s="157">
        <f t="shared" si="5"/>
        <v>-5.0259803312326028</v>
      </c>
      <c r="AB16" s="157">
        <f t="shared" si="6"/>
        <v>0.60642060681384091</v>
      </c>
      <c r="AC16" s="157">
        <f t="shared" si="7"/>
        <v>-0.33492929413857342</v>
      </c>
      <c r="AD16" s="157">
        <f t="shared" si="8"/>
        <v>-5.3349292941385738</v>
      </c>
      <c r="AE16" s="157">
        <f t="shared" si="9"/>
        <v>4.6650707058614262</v>
      </c>
      <c r="AF16" s="157">
        <f t="shared" si="10"/>
        <v>-5.065342632152646</v>
      </c>
      <c r="AG16" s="157">
        <f t="shared" si="11"/>
        <v>4.3954840438754985</v>
      </c>
      <c r="AH16" s="157">
        <f t="shared" si="12"/>
        <v>-1.9785579749168687</v>
      </c>
      <c r="AI16" s="157">
        <f t="shared" si="13"/>
        <v>-6.9785579749168685</v>
      </c>
      <c r="AJ16" s="157">
        <f t="shared" si="14"/>
        <v>3.0214420250831315</v>
      </c>
      <c r="AK16" s="157">
        <f t="shared" si="15"/>
        <v>-5.2359913048134166</v>
      </c>
      <c r="AL16" s="157">
        <f t="shared" si="16"/>
        <v>1.2788753549796794</v>
      </c>
      <c r="AM16" s="157">
        <f t="shared" si="17"/>
        <v>-2.1623324533245798</v>
      </c>
      <c r="AN16" s="157">
        <f t="shared" si="18"/>
        <v>-7.1623324533245798</v>
      </c>
      <c r="AO16" s="157">
        <f t="shared" si="19"/>
        <v>2.8376675466754202</v>
      </c>
      <c r="AP16" s="157">
        <f t="shared" si="20"/>
        <v>-5.100215006998936</v>
      </c>
      <c r="AQ16" s="157">
        <f t="shared" si="21"/>
        <v>0.77555010034977645</v>
      </c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3"/>
      <c r="CA16" s="43"/>
      <c r="CB16" s="43"/>
      <c r="CC16" s="43"/>
      <c r="CD16" s="43"/>
      <c r="CE16" s="43"/>
      <c r="CF16" s="43"/>
      <c r="CG16" s="43"/>
      <c r="CH16" s="43"/>
      <c r="CI16" s="43"/>
      <c r="CJ16" s="43"/>
      <c r="CK16" s="43"/>
      <c r="CL16" s="43"/>
      <c r="CM16" s="43"/>
      <c r="CN16" s="43"/>
      <c r="CO16" s="43"/>
      <c r="CP16" s="43"/>
      <c r="CQ16" s="43"/>
      <c r="CR16" s="43"/>
      <c r="CS16" s="43"/>
      <c r="CT16" s="43"/>
      <c r="CU16" s="43"/>
      <c r="CV16" s="43"/>
      <c r="CW16" s="43"/>
      <c r="CX16" s="43"/>
      <c r="CY16" s="43"/>
      <c r="CZ16" s="43"/>
      <c r="DA16" s="43"/>
      <c r="DB16" s="43"/>
      <c r="DC16" s="43"/>
      <c r="DD16" s="43"/>
      <c r="DE16" s="43"/>
      <c r="DF16" s="43"/>
      <c r="DG16" s="43"/>
      <c r="DH16" s="43"/>
      <c r="DI16" s="43"/>
      <c r="DJ16" s="43"/>
      <c r="DK16" s="43"/>
      <c r="DL16" s="43"/>
      <c r="DM16" s="43"/>
      <c r="DN16" s="43"/>
      <c r="DO16" s="43"/>
      <c r="DP16" s="43"/>
      <c r="DQ16" s="43"/>
      <c r="DR16" s="43"/>
      <c r="DS16" s="43"/>
      <c r="DT16" s="43"/>
      <c r="DU16" s="43"/>
      <c r="DV16" s="43"/>
      <c r="DW16" s="43"/>
      <c r="DX16" s="43"/>
      <c r="DY16" s="43"/>
      <c r="DZ16" s="43"/>
    </row>
    <row r="17" spans="1:130" s="5" customFormat="1" x14ac:dyDescent="0.25">
      <c r="A17" s="36" t="s">
        <v>17</v>
      </c>
      <c r="B17" s="49" t="s">
        <v>98</v>
      </c>
      <c r="C17" s="36" t="s">
        <v>46</v>
      </c>
      <c r="D17" s="40" t="s">
        <v>109</v>
      </c>
      <c r="E17" s="133">
        <v>446.5387399999999</v>
      </c>
      <c r="F17" s="133">
        <f t="shared" si="22"/>
        <v>447.19999999999993</v>
      </c>
      <c r="G17" s="191">
        <v>0.55062999999999995</v>
      </c>
      <c r="H17" s="191">
        <v>0.11063000000000001</v>
      </c>
      <c r="I17" s="185">
        <f t="shared" si="23"/>
        <v>0.66125999999999996</v>
      </c>
      <c r="J17" s="38">
        <f t="shared" si="24"/>
        <v>1480.029862873984</v>
      </c>
      <c r="K17" s="93">
        <v>446.14830000000001</v>
      </c>
      <c r="L17" s="88">
        <v>446.8</v>
      </c>
      <c r="M17" s="93">
        <v>0.54149999999999998</v>
      </c>
      <c r="N17" s="93">
        <v>0.11020000000000001</v>
      </c>
      <c r="O17" s="93">
        <v>0.65169999999999995</v>
      </c>
      <c r="P17" s="89">
        <v>1460</v>
      </c>
      <c r="Q17" s="38">
        <f t="shared" si="35"/>
        <v>83.090379008746368</v>
      </c>
      <c r="R17" s="38">
        <f t="shared" si="36"/>
        <v>-1.6581007209923129</v>
      </c>
      <c r="S17" s="38">
        <f t="shared" si="37"/>
        <v>16.909620991253647</v>
      </c>
      <c r="T17" s="38">
        <f t="shared" si="38"/>
        <v>-0.38868299737864936</v>
      </c>
      <c r="U17" s="38">
        <f t="shared" si="39"/>
        <v>-1.4457248283579853</v>
      </c>
      <c r="V17" s="38">
        <f t="shared" si="40"/>
        <v>-1.3533418058936462</v>
      </c>
      <c r="W17" s="174"/>
      <c r="X17" s="157">
        <f t="shared" si="2"/>
        <v>-2.2097798622093809</v>
      </c>
      <c r="Y17" s="157">
        <f t="shared" si="3"/>
        <v>-7.2097798622093805</v>
      </c>
      <c r="Z17" s="157">
        <f t="shared" si="4"/>
        <v>2.7902201377906191</v>
      </c>
      <c r="AA17" s="157">
        <f t="shared" si="5"/>
        <v>-5.0259803312326028</v>
      </c>
      <c r="AB17" s="157">
        <f t="shared" si="6"/>
        <v>0.60642060681384091</v>
      </c>
      <c r="AC17" s="157">
        <f t="shared" si="7"/>
        <v>-0.33492929413857342</v>
      </c>
      <c r="AD17" s="157">
        <f t="shared" si="8"/>
        <v>-5.3349292941385738</v>
      </c>
      <c r="AE17" s="157">
        <f t="shared" si="9"/>
        <v>4.6650707058614262</v>
      </c>
      <c r="AF17" s="157">
        <f t="shared" si="10"/>
        <v>-5.065342632152646</v>
      </c>
      <c r="AG17" s="157">
        <f t="shared" si="11"/>
        <v>4.3954840438754985</v>
      </c>
      <c r="AH17" s="157">
        <f t="shared" si="12"/>
        <v>-1.9785579749168687</v>
      </c>
      <c r="AI17" s="157">
        <f t="shared" si="13"/>
        <v>-6.9785579749168685</v>
      </c>
      <c r="AJ17" s="157">
        <f t="shared" si="14"/>
        <v>3.0214420250831315</v>
      </c>
      <c r="AK17" s="157">
        <f t="shared" si="15"/>
        <v>-5.2359913048134166</v>
      </c>
      <c r="AL17" s="157">
        <f t="shared" si="16"/>
        <v>1.2788753549796794</v>
      </c>
      <c r="AM17" s="157">
        <f t="shared" si="17"/>
        <v>-2.1623324533245798</v>
      </c>
      <c r="AN17" s="157">
        <f t="shared" si="18"/>
        <v>-7.1623324533245798</v>
      </c>
      <c r="AO17" s="157">
        <f t="shared" si="19"/>
        <v>2.8376675466754202</v>
      </c>
      <c r="AP17" s="157">
        <f t="shared" si="20"/>
        <v>-5.100215006998936</v>
      </c>
      <c r="AQ17" s="157">
        <f t="shared" si="21"/>
        <v>0.77555010034977645</v>
      </c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3"/>
      <c r="CF17" s="43"/>
      <c r="CG17" s="43"/>
      <c r="CH17" s="43"/>
      <c r="CI17" s="43"/>
      <c r="CJ17" s="43"/>
      <c r="CK17" s="43"/>
      <c r="CL17" s="43"/>
      <c r="CM17" s="43"/>
      <c r="CN17" s="43"/>
      <c r="CO17" s="43"/>
      <c r="CP17" s="43"/>
      <c r="CQ17" s="43"/>
      <c r="CR17" s="43"/>
      <c r="CS17" s="43"/>
      <c r="CT17" s="43"/>
      <c r="CU17" s="43"/>
      <c r="CV17" s="43"/>
      <c r="CW17" s="43"/>
      <c r="CX17" s="43"/>
      <c r="CY17" s="43"/>
      <c r="CZ17" s="43"/>
      <c r="DA17" s="43"/>
      <c r="DB17" s="43"/>
      <c r="DC17" s="43"/>
      <c r="DD17" s="43"/>
      <c r="DE17" s="43"/>
      <c r="DF17" s="43"/>
      <c r="DG17" s="43"/>
      <c r="DH17" s="43"/>
      <c r="DI17" s="43"/>
      <c r="DJ17" s="43"/>
      <c r="DK17" s="43"/>
      <c r="DL17" s="43"/>
      <c r="DM17" s="43"/>
      <c r="DN17" s="43"/>
      <c r="DO17" s="43"/>
      <c r="DP17" s="43"/>
      <c r="DQ17" s="43"/>
      <c r="DR17" s="43"/>
      <c r="DS17" s="43"/>
      <c r="DT17" s="43"/>
      <c r="DU17" s="43"/>
      <c r="DV17" s="43"/>
      <c r="DW17" s="43"/>
      <c r="DX17" s="43"/>
      <c r="DY17" s="43"/>
      <c r="DZ17" s="43"/>
    </row>
    <row r="18" spans="1:130" s="5" customFormat="1" x14ac:dyDescent="0.25">
      <c r="A18" s="36" t="s">
        <v>17</v>
      </c>
      <c r="B18" s="49" t="s">
        <v>98</v>
      </c>
      <c r="C18" s="36" t="s">
        <v>46</v>
      </c>
      <c r="D18" s="40" t="s">
        <v>110</v>
      </c>
      <c r="E18" s="133">
        <v>445.93933999999996</v>
      </c>
      <c r="F18" s="133">
        <f t="shared" si="22"/>
        <v>446.59999999999997</v>
      </c>
      <c r="G18" s="191">
        <v>0.55052999999999996</v>
      </c>
      <c r="H18" s="191">
        <v>0.11013000000000001</v>
      </c>
      <c r="I18" s="185">
        <f t="shared" si="23"/>
        <v>0.66066000000000003</v>
      </c>
      <c r="J18" s="38">
        <f t="shared" si="24"/>
        <v>1480.674130743113</v>
      </c>
      <c r="K18" s="93">
        <v>445.7518</v>
      </c>
      <c r="L18" s="88">
        <v>446.4</v>
      </c>
      <c r="M18" s="93">
        <v>0.53979999999999995</v>
      </c>
      <c r="N18" s="93">
        <v>0.1084</v>
      </c>
      <c r="O18" s="93">
        <v>0.6482</v>
      </c>
      <c r="P18" s="89">
        <v>1453</v>
      </c>
      <c r="Q18" s="38">
        <f t="shared" si="35"/>
        <v>83.276766430114151</v>
      </c>
      <c r="R18" s="38">
        <f t="shared" si="36"/>
        <v>-1.9490309338274059</v>
      </c>
      <c r="S18" s="38">
        <f t="shared" si="37"/>
        <v>16.723233569885839</v>
      </c>
      <c r="T18" s="38">
        <f t="shared" si="38"/>
        <v>-1.570870789067474</v>
      </c>
      <c r="U18" s="38">
        <f t="shared" si="39"/>
        <v>-1.8859927950837081</v>
      </c>
      <c r="V18" s="38">
        <f t="shared" si="40"/>
        <v>-1.8690223708591462</v>
      </c>
      <c r="W18" s="174"/>
      <c r="X18" s="157">
        <f t="shared" si="2"/>
        <v>-2.2097798622093809</v>
      </c>
      <c r="Y18" s="157">
        <f t="shared" si="3"/>
        <v>-7.2097798622093805</v>
      </c>
      <c r="Z18" s="157">
        <f t="shared" si="4"/>
        <v>2.7902201377906191</v>
      </c>
      <c r="AA18" s="157">
        <f t="shared" si="5"/>
        <v>-5.0259803312326028</v>
      </c>
      <c r="AB18" s="157">
        <f t="shared" si="6"/>
        <v>0.60642060681384091</v>
      </c>
      <c r="AC18" s="157">
        <f t="shared" si="7"/>
        <v>-0.33492929413857342</v>
      </c>
      <c r="AD18" s="157">
        <f t="shared" si="8"/>
        <v>-5.3349292941385738</v>
      </c>
      <c r="AE18" s="157">
        <f t="shared" si="9"/>
        <v>4.6650707058614262</v>
      </c>
      <c r="AF18" s="157">
        <f t="shared" si="10"/>
        <v>-5.065342632152646</v>
      </c>
      <c r="AG18" s="157">
        <f t="shared" si="11"/>
        <v>4.3954840438754985</v>
      </c>
      <c r="AH18" s="157">
        <f t="shared" si="12"/>
        <v>-1.9785579749168687</v>
      </c>
      <c r="AI18" s="157">
        <f t="shared" si="13"/>
        <v>-6.9785579749168685</v>
      </c>
      <c r="AJ18" s="157">
        <f t="shared" si="14"/>
        <v>3.0214420250831315</v>
      </c>
      <c r="AK18" s="157">
        <f t="shared" si="15"/>
        <v>-5.2359913048134166</v>
      </c>
      <c r="AL18" s="157">
        <f t="shared" si="16"/>
        <v>1.2788753549796794</v>
      </c>
      <c r="AM18" s="157">
        <f t="shared" si="17"/>
        <v>-2.1623324533245798</v>
      </c>
      <c r="AN18" s="157">
        <f t="shared" si="18"/>
        <v>-7.1623324533245798</v>
      </c>
      <c r="AO18" s="157">
        <f t="shared" si="19"/>
        <v>2.8376675466754202</v>
      </c>
      <c r="AP18" s="157">
        <f t="shared" si="20"/>
        <v>-5.100215006998936</v>
      </c>
      <c r="AQ18" s="157">
        <f t="shared" si="21"/>
        <v>0.77555010034977645</v>
      </c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3"/>
      <c r="CA18" s="43"/>
      <c r="CB18" s="43"/>
      <c r="CC18" s="43"/>
      <c r="CD18" s="43"/>
      <c r="CE18" s="43"/>
      <c r="CF18" s="43"/>
      <c r="CG18" s="43"/>
      <c r="CH18" s="43"/>
      <c r="CI18" s="43"/>
      <c r="CJ18" s="43"/>
      <c r="CK18" s="43"/>
      <c r="CL18" s="43"/>
      <c r="CM18" s="43"/>
      <c r="CN18" s="43"/>
      <c r="CO18" s="43"/>
      <c r="CP18" s="43"/>
      <c r="CQ18" s="43"/>
      <c r="CR18" s="43"/>
      <c r="CS18" s="43"/>
      <c r="CT18" s="43"/>
      <c r="CU18" s="43"/>
      <c r="CV18" s="43"/>
      <c r="CW18" s="43"/>
      <c r="CX18" s="43"/>
      <c r="CY18" s="43"/>
      <c r="CZ18" s="43"/>
      <c r="DA18" s="43"/>
      <c r="DB18" s="43"/>
      <c r="DC18" s="43"/>
      <c r="DD18" s="43"/>
      <c r="DE18" s="43"/>
      <c r="DF18" s="43"/>
      <c r="DG18" s="43"/>
      <c r="DH18" s="43"/>
      <c r="DI18" s="43"/>
      <c r="DJ18" s="43"/>
      <c r="DK18" s="43"/>
      <c r="DL18" s="43"/>
      <c r="DM18" s="43"/>
      <c r="DN18" s="43"/>
      <c r="DO18" s="43"/>
      <c r="DP18" s="43"/>
      <c r="DQ18" s="43"/>
      <c r="DR18" s="43"/>
      <c r="DS18" s="43"/>
      <c r="DT18" s="43"/>
      <c r="DU18" s="43"/>
      <c r="DV18" s="43"/>
      <c r="DW18" s="43"/>
      <c r="DX18" s="43"/>
      <c r="DY18" s="43"/>
      <c r="DZ18" s="43"/>
    </row>
    <row r="19" spans="1:130" s="5" customFormat="1" x14ac:dyDescent="0.25">
      <c r="A19" s="36" t="s">
        <v>18</v>
      </c>
      <c r="B19" s="49" t="s">
        <v>99</v>
      </c>
      <c r="C19" s="36" t="s">
        <v>187</v>
      </c>
      <c r="D19" s="40" t="s">
        <v>108</v>
      </c>
      <c r="E19" s="133">
        <v>445.83935000000002</v>
      </c>
      <c r="F19" s="133">
        <f t="shared" si="22"/>
        <v>446.50000000000006</v>
      </c>
      <c r="G19" s="191">
        <v>0.55054000000000003</v>
      </c>
      <c r="H19" s="191">
        <v>0.11011</v>
      </c>
      <c r="I19" s="185">
        <f t="shared" si="23"/>
        <v>0.66065000000000007</v>
      </c>
      <c r="J19" s="38">
        <f t="shared" si="24"/>
        <v>1480.9836167394549</v>
      </c>
      <c r="K19" s="88">
        <v>446</v>
      </c>
      <c r="L19" s="88">
        <v>446.4</v>
      </c>
      <c r="M19" s="93">
        <v>0.54190000000000005</v>
      </c>
      <c r="N19" s="93">
        <v>0.11020000000000001</v>
      </c>
      <c r="O19" s="89">
        <v>0.65210000000000001</v>
      </c>
      <c r="P19" s="88">
        <v>1462</v>
      </c>
      <c r="Q19" s="38">
        <f t="shared" si="35"/>
        <v>83.100751418494099</v>
      </c>
      <c r="R19" s="38">
        <f t="shared" si="36"/>
        <v>-1.569368256620769</v>
      </c>
      <c r="S19" s="38">
        <f t="shared" si="37"/>
        <v>16.899248581505905</v>
      </c>
      <c r="T19" s="38">
        <f t="shared" si="38"/>
        <v>8.1736445372815131E-2</v>
      </c>
      <c r="U19" s="38">
        <f t="shared" si="39"/>
        <v>-1.2941799742677751</v>
      </c>
      <c r="V19" s="38">
        <f t="shared" si="40"/>
        <v>-1.2818248983232747</v>
      </c>
      <c r="W19" s="174"/>
      <c r="X19" s="157">
        <f t="shared" si="2"/>
        <v>-2.2097798622093809</v>
      </c>
      <c r="Y19" s="157">
        <f t="shared" si="3"/>
        <v>-7.2097798622093805</v>
      </c>
      <c r="Z19" s="157">
        <f t="shared" si="4"/>
        <v>2.7902201377906191</v>
      </c>
      <c r="AA19" s="157">
        <f t="shared" si="5"/>
        <v>-5.0259803312326028</v>
      </c>
      <c r="AB19" s="157">
        <f t="shared" si="6"/>
        <v>0.60642060681384091</v>
      </c>
      <c r="AC19" s="157">
        <f t="shared" si="7"/>
        <v>-0.33492929413857342</v>
      </c>
      <c r="AD19" s="157">
        <f t="shared" si="8"/>
        <v>-5.3349292941385738</v>
      </c>
      <c r="AE19" s="157">
        <f t="shared" si="9"/>
        <v>4.6650707058614262</v>
      </c>
      <c r="AF19" s="157">
        <f t="shared" si="10"/>
        <v>-5.065342632152646</v>
      </c>
      <c r="AG19" s="157">
        <f t="shared" si="11"/>
        <v>4.3954840438754985</v>
      </c>
      <c r="AH19" s="157">
        <f t="shared" si="12"/>
        <v>-1.9785579749168687</v>
      </c>
      <c r="AI19" s="157">
        <f t="shared" si="13"/>
        <v>-6.9785579749168685</v>
      </c>
      <c r="AJ19" s="157">
        <f t="shared" si="14"/>
        <v>3.0214420250831315</v>
      </c>
      <c r="AK19" s="157">
        <f t="shared" si="15"/>
        <v>-5.2359913048134166</v>
      </c>
      <c r="AL19" s="157">
        <f t="shared" si="16"/>
        <v>1.2788753549796794</v>
      </c>
      <c r="AM19" s="157">
        <f t="shared" si="17"/>
        <v>-2.1623324533245798</v>
      </c>
      <c r="AN19" s="157">
        <f t="shared" si="18"/>
        <v>-7.1623324533245798</v>
      </c>
      <c r="AO19" s="157">
        <f t="shared" si="19"/>
        <v>2.8376675466754202</v>
      </c>
      <c r="AP19" s="157">
        <f t="shared" si="20"/>
        <v>-5.100215006998936</v>
      </c>
      <c r="AQ19" s="157">
        <f t="shared" si="21"/>
        <v>0.77555010034977645</v>
      </c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3"/>
      <c r="CA19" s="43"/>
      <c r="CB19" s="43"/>
      <c r="CC19" s="43"/>
      <c r="CD19" s="43"/>
      <c r="CE19" s="43"/>
      <c r="CF19" s="43"/>
      <c r="CG19" s="43"/>
      <c r="CH19" s="43"/>
      <c r="CI19" s="43"/>
      <c r="CJ19" s="43"/>
      <c r="CK19" s="43"/>
      <c r="CL19" s="43"/>
      <c r="CM19" s="43"/>
      <c r="CN19" s="43"/>
      <c r="CO19" s="43"/>
      <c r="CP19" s="43"/>
      <c r="CQ19" s="43"/>
      <c r="CR19" s="43"/>
      <c r="CS19" s="43"/>
      <c r="CT19" s="43"/>
      <c r="CU19" s="43"/>
      <c r="CV19" s="43"/>
      <c r="CW19" s="43"/>
      <c r="CX19" s="43"/>
      <c r="CY19" s="43"/>
      <c r="CZ19" s="43"/>
      <c r="DA19" s="43"/>
      <c r="DB19" s="43"/>
      <c r="DC19" s="43"/>
      <c r="DD19" s="43"/>
      <c r="DE19" s="43"/>
      <c r="DF19" s="43"/>
      <c r="DG19" s="43"/>
      <c r="DH19" s="43"/>
      <c r="DI19" s="43"/>
      <c r="DJ19" s="43"/>
      <c r="DK19" s="43"/>
      <c r="DL19" s="43"/>
      <c r="DM19" s="43"/>
      <c r="DN19" s="43"/>
      <c r="DO19" s="43"/>
      <c r="DP19" s="43"/>
      <c r="DQ19" s="43"/>
      <c r="DR19" s="43"/>
      <c r="DS19" s="43"/>
      <c r="DT19" s="43"/>
      <c r="DU19" s="43"/>
      <c r="DV19" s="43"/>
      <c r="DW19" s="43"/>
      <c r="DX19" s="43"/>
      <c r="DY19" s="43"/>
      <c r="DZ19" s="43"/>
    </row>
    <row r="20" spans="1:130" s="5" customFormat="1" x14ac:dyDescent="0.25">
      <c r="A20" s="36" t="s">
        <v>18</v>
      </c>
      <c r="B20" s="49" t="s">
        <v>99</v>
      </c>
      <c r="C20" s="36" t="s">
        <v>187</v>
      </c>
      <c r="D20" s="40" t="s">
        <v>109</v>
      </c>
      <c r="E20" s="133">
        <v>446.33909999999992</v>
      </c>
      <c r="F20" s="133">
        <f t="shared" si="22"/>
        <v>446.99999999999994</v>
      </c>
      <c r="G20" s="191">
        <v>0.55062999999999995</v>
      </c>
      <c r="H20" s="191">
        <v>0.11027000000000001</v>
      </c>
      <c r="I20" s="185">
        <f t="shared" si="23"/>
        <v>0.66089999999999993</v>
      </c>
      <c r="J20" s="38">
        <f t="shared" si="24"/>
        <v>1479.8858247528321</v>
      </c>
      <c r="K20" s="88">
        <v>446.3</v>
      </c>
      <c r="L20" s="88">
        <v>446.7</v>
      </c>
      <c r="M20" s="93">
        <v>0.5413</v>
      </c>
      <c r="N20" s="93">
        <v>0.1124</v>
      </c>
      <c r="O20" s="89">
        <v>0.65369999999999995</v>
      </c>
      <c r="P20" s="88">
        <v>1465</v>
      </c>
      <c r="Q20" s="38">
        <f t="shared" si="35"/>
        <v>82.805568303503136</v>
      </c>
      <c r="R20" s="38">
        <f t="shared" si="36"/>
        <v>-1.6944227521202897</v>
      </c>
      <c r="S20" s="38">
        <f t="shared" si="37"/>
        <v>17.194431696496864</v>
      </c>
      <c r="T20" s="38">
        <f t="shared" si="38"/>
        <v>1.9316223814273989</v>
      </c>
      <c r="U20" s="38">
        <f t="shared" si="39"/>
        <v>-1.0894235133908283</v>
      </c>
      <c r="V20" s="38">
        <f t="shared" si="40"/>
        <v>-1.0058765685736839</v>
      </c>
      <c r="W20" s="174"/>
      <c r="X20" s="157">
        <f t="shared" si="2"/>
        <v>-2.2097798622093809</v>
      </c>
      <c r="Y20" s="157">
        <f t="shared" si="3"/>
        <v>-7.2097798622093805</v>
      </c>
      <c r="Z20" s="157">
        <f t="shared" si="4"/>
        <v>2.7902201377906191</v>
      </c>
      <c r="AA20" s="157">
        <f t="shared" si="5"/>
        <v>-5.0259803312326028</v>
      </c>
      <c r="AB20" s="157">
        <f t="shared" si="6"/>
        <v>0.60642060681384091</v>
      </c>
      <c r="AC20" s="157">
        <f t="shared" si="7"/>
        <v>-0.33492929413857342</v>
      </c>
      <c r="AD20" s="157">
        <f t="shared" si="8"/>
        <v>-5.3349292941385738</v>
      </c>
      <c r="AE20" s="157">
        <f t="shared" si="9"/>
        <v>4.6650707058614262</v>
      </c>
      <c r="AF20" s="157">
        <f t="shared" si="10"/>
        <v>-5.065342632152646</v>
      </c>
      <c r="AG20" s="157">
        <f t="shared" si="11"/>
        <v>4.3954840438754985</v>
      </c>
      <c r="AH20" s="157">
        <f t="shared" si="12"/>
        <v>-1.9785579749168687</v>
      </c>
      <c r="AI20" s="157">
        <f t="shared" si="13"/>
        <v>-6.9785579749168685</v>
      </c>
      <c r="AJ20" s="157">
        <f t="shared" si="14"/>
        <v>3.0214420250831315</v>
      </c>
      <c r="AK20" s="157">
        <f t="shared" si="15"/>
        <v>-5.2359913048134166</v>
      </c>
      <c r="AL20" s="157">
        <f t="shared" si="16"/>
        <v>1.2788753549796794</v>
      </c>
      <c r="AM20" s="157">
        <f t="shared" si="17"/>
        <v>-2.1623324533245798</v>
      </c>
      <c r="AN20" s="157">
        <f t="shared" si="18"/>
        <v>-7.1623324533245798</v>
      </c>
      <c r="AO20" s="157">
        <f t="shared" si="19"/>
        <v>2.8376675466754202</v>
      </c>
      <c r="AP20" s="157">
        <f t="shared" si="20"/>
        <v>-5.100215006998936</v>
      </c>
      <c r="AQ20" s="157">
        <f t="shared" si="21"/>
        <v>0.77555010034977645</v>
      </c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3"/>
      <c r="CA20" s="43"/>
      <c r="CB20" s="43"/>
      <c r="CC20" s="43"/>
      <c r="CD20" s="43"/>
      <c r="CE20" s="43"/>
      <c r="CF20" s="43"/>
      <c r="CG20" s="43"/>
      <c r="CH20" s="43"/>
      <c r="CI20" s="43"/>
      <c r="CJ20" s="43"/>
      <c r="CK20" s="43"/>
      <c r="CL20" s="43"/>
      <c r="CM20" s="43"/>
      <c r="CN20" s="43"/>
      <c r="CO20" s="43"/>
      <c r="CP20" s="43"/>
      <c r="CQ20" s="43"/>
      <c r="CR20" s="43"/>
      <c r="CS20" s="43"/>
      <c r="CT20" s="43"/>
      <c r="CU20" s="43"/>
      <c r="CV20" s="43"/>
      <c r="CW20" s="43"/>
      <c r="CX20" s="43"/>
      <c r="CY20" s="43"/>
      <c r="CZ20" s="43"/>
      <c r="DA20" s="43"/>
      <c r="DB20" s="43"/>
      <c r="DC20" s="43"/>
      <c r="DD20" s="43"/>
      <c r="DE20" s="43"/>
      <c r="DF20" s="43"/>
      <c r="DG20" s="43"/>
      <c r="DH20" s="43"/>
      <c r="DI20" s="43"/>
      <c r="DJ20" s="43"/>
      <c r="DK20" s="43"/>
      <c r="DL20" s="43"/>
      <c r="DM20" s="43"/>
      <c r="DN20" s="43"/>
      <c r="DO20" s="43"/>
      <c r="DP20" s="43"/>
      <c r="DQ20" s="43"/>
      <c r="DR20" s="43"/>
      <c r="DS20" s="43"/>
      <c r="DT20" s="43"/>
      <c r="DU20" s="43"/>
      <c r="DV20" s="43"/>
      <c r="DW20" s="43"/>
      <c r="DX20" s="43"/>
      <c r="DY20" s="43"/>
      <c r="DZ20" s="43"/>
    </row>
    <row r="21" spans="1:130" s="5" customFormat="1" x14ac:dyDescent="0.25">
      <c r="A21" s="36" t="s">
        <v>18</v>
      </c>
      <c r="B21" s="49" t="s">
        <v>99</v>
      </c>
      <c r="C21" s="36" t="s">
        <v>187</v>
      </c>
      <c r="D21" s="40" t="s">
        <v>110</v>
      </c>
      <c r="E21" s="133">
        <v>446.93883</v>
      </c>
      <c r="F21" s="133">
        <f t="shared" si="22"/>
        <v>447.6</v>
      </c>
      <c r="G21" s="191">
        <v>0.55076999999999998</v>
      </c>
      <c r="H21" s="191">
        <v>0.1104</v>
      </c>
      <c r="I21" s="185">
        <f t="shared" si="23"/>
        <v>0.66117000000000004</v>
      </c>
      <c r="J21" s="38">
        <f t="shared" si="24"/>
        <v>1478.504566209569</v>
      </c>
      <c r="K21" s="88">
        <v>447.1</v>
      </c>
      <c r="L21" s="89">
        <v>447.5</v>
      </c>
      <c r="M21" s="93">
        <v>0.54390000000000005</v>
      </c>
      <c r="N21" s="93">
        <v>0.1103</v>
      </c>
      <c r="O21" s="93">
        <v>0.6542</v>
      </c>
      <c r="P21" s="88">
        <v>1463</v>
      </c>
      <c r="Q21" s="38">
        <f t="shared" si="35"/>
        <v>83.139712626108235</v>
      </c>
      <c r="R21" s="38">
        <f t="shared" si="36"/>
        <v>-1.2473446266136377</v>
      </c>
      <c r="S21" s="38">
        <f t="shared" si="37"/>
        <v>16.860287373891776</v>
      </c>
      <c r="T21" s="38">
        <f t="shared" si="38"/>
        <v>-9.0579710144930131E-2</v>
      </c>
      <c r="U21" s="38">
        <f t="shared" si="39"/>
        <v>-1.0541918114857043</v>
      </c>
      <c r="V21" s="38">
        <f t="shared" si="40"/>
        <v>-1.0486654261283723</v>
      </c>
      <c r="W21" s="174"/>
      <c r="X21" s="157">
        <f t="shared" si="2"/>
        <v>-2.2097798622093809</v>
      </c>
      <c r="Y21" s="157">
        <f t="shared" si="3"/>
        <v>-7.2097798622093805</v>
      </c>
      <c r="Z21" s="157">
        <f t="shared" si="4"/>
        <v>2.7902201377906191</v>
      </c>
      <c r="AA21" s="157">
        <f t="shared" si="5"/>
        <v>-5.0259803312326028</v>
      </c>
      <c r="AB21" s="157">
        <f t="shared" si="6"/>
        <v>0.60642060681384091</v>
      </c>
      <c r="AC21" s="157">
        <f t="shared" si="7"/>
        <v>-0.33492929413857342</v>
      </c>
      <c r="AD21" s="157">
        <f t="shared" si="8"/>
        <v>-5.3349292941385738</v>
      </c>
      <c r="AE21" s="157">
        <f t="shared" si="9"/>
        <v>4.6650707058614262</v>
      </c>
      <c r="AF21" s="157">
        <f t="shared" si="10"/>
        <v>-5.065342632152646</v>
      </c>
      <c r="AG21" s="157">
        <f t="shared" si="11"/>
        <v>4.3954840438754985</v>
      </c>
      <c r="AH21" s="157">
        <f t="shared" si="12"/>
        <v>-1.9785579749168687</v>
      </c>
      <c r="AI21" s="157">
        <f t="shared" si="13"/>
        <v>-6.9785579749168685</v>
      </c>
      <c r="AJ21" s="157">
        <f t="shared" si="14"/>
        <v>3.0214420250831315</v>
      </c>
      <c r="AK21" s="157">
        <f t="shared" si="15"/>
        <v>-5.2359913048134166</v>
      </c>
      <c r="AL21" s="157">
        <f t="shared" si="16"/>
        <v>1.2788753549796794</v>
      </c>
      <c r="AM21" s="157">
        <f t="shared" si="17"/>
        <v>-2.1623324533245798</v>
      </c>
      <c r="AN21" s="157">
        <f t="shared" si="18"/>
        <v>-7.1623324533245798</v>
      </c>
      <c r="AO21" s="157">
        <f t="shared" si="19"/>
        <v>2.8376675466754202</v>
      </c>
      <c r="AP21" s="157">
        <f t="shared" si="20"/>
        <v>-5.100215006998936</v>
      </c>
      <c r="AQ21" s="157">
        <f t="shared" si="21"/>
        <v>0.77555010034977645</v>
      </c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CJ21" s="43"/>
      <c r="CK21" s="43"/>
      <c r="CL21" s="43"/>
      <c r="CM21" s="43"/>
      <c r="CN21" s="43"/>
      <c r="CO21" s="43"/>
      <c r="CP21" s="43"/>
      <c r="CQ21" s="43"/>
      <c r="CR21" s="43"/>
      <c r="CS21" s="43"/>
      <c r="CT21" s="43"/>
      <c r="CU21" s="43"/>
      <c r="CV21" s="43"/>
      <c r="CW21" s="43"/>
      <c r="CX21" s="43"/>
      <c r="CY21" s="43"/>
      <c r="CZ21" s="43"/>
      <c r="DA21" s="43"/>
      <c r="DB21" s="43"/>
      <c r="DC21" s="43"/>
      <c r="DD21" s="43"/>
      <c r="DE21" s="43"/>
      <c r="DF21" s="43"/>
      <c r="DG21" s="43"/>
      <c r="DH21" s="43"/>
      <c r="DI21" s="43"/>
      <c r="DJ21" s="43"/>
      <c r="DK21" s="43"/>
      <c r="DL21" s="43"/>
      <c r="DM21" s="43"/>
      <c r="DN21" s="43"/>
      <c r="DO21" s="43"/>
      <c r="DP21" s="43"/>
      <c r="DQ21" s="43"/>
      <c r="DR21" s="43"/>
      <c r="DS21" s="43"/>
      <c r="DT21" s="43"/>
      <c r="DU21" s="43"/>
      <c r="DV21" s="43"/>
      <c r="DW21" s="43"/>
      <c r="DX21" s="43"/>
      <c r="DY21" s="43"/>
      <c r="DZ21" s="43"/>
    </row>
    <row r="22" spans="1:130" s="5" customFormat="1" x14ac:dyDescent="0.25">
      <c r="A22" s="36" t="s">
        <v>19</v>
      </c>
      <c r="B22" s="49" t="s">
        <v>174</v>
      </c>
      <c r="C22" s="36" t="s">
        <v>166</v>
      </c>
      <c r="D22" s="40" t="s">
        <v>108</v>
      </c>
      <c r="E22" s="133">
        <v>446.43891000000002</v>
      </c>
      <c r="F22" s="133">
        <f>E22+G22+H22</f>
        <v>447.1</v>
      </c>
      <c r="G22" s="191">
        <v>0.55028999999999995</v>
      </c>
      <c r="H22" s="191">
        <v>0.1108</v>
      </c>
      <c r="I22" s="185">
        <f>G22+H22</f>
        <v>0.66108999999999996</v>
      </c>
      <c r="J22" s="38">
        <f>(1.6061/(1.6061-(I22/F22)))*(I22/F22)*1000000</f>
        <v>1479.9802675179612</v>
      </c>
      <c r="K22" s="92">
        <v>446.33</v>
      </c>
      <c r="L22" s="92">
        <v>446.98</v>
      </c>
      <c r="M22" s="93">
        <v>0.54169999999999996</v>
      </c>
      <c r="N22" s="93">
        <v>0.1104</v>
      </c>
      <c r="O22" s="89">
        <v>0.65210000000000001</v>
      </c>
      <c r="P22" s="89">
        <v>1460.2270000000001</v>
      </c>
      <c r="Q22" s="38">
        <f t="shared" si="35"/>
        <v>83.070081275877925</v>
      </c>
      <c r="R22" s="38">
        <f t="shared" si="36"/>
        <v>-1.5609951116683907</v>
      </c>
      <c r="S22" s="38">
        <f t="shared" si="37"/>
        <v>16.929918724122068</v>
      </c>
      <c r="T22" s="38">
        <f t="shared" si="38"/>
        <v>-0.36101083032490761</v>
      </c>
      <c r="U22" s="38">
        <f t="shared" si="39"/>
        <v>-1.3598753573643441</v>
      </c>
      <c r="V22" s="38">
        <f t="shared" si="40"/>
        <v>-1.3346980329061326</v>
      </c>
      <c r="W22" s="174"/>
      <c r="X22" s="157">
        <f t="shared" si="2"/>
        <v>-2.2097798622093809</v>
      </c>
      <c r="Y22" s="157">
        <f t="shared" si="3"/>
        <v>-7.2097798622093805</v>
      </c>
      <c r="Z22" s="157">
        <f t="shared" si="4"/>
        <v>2.7902201377906191</v>
      </c>
      <c r="AA22" s="157">
        <f t="shared" si="5"/>
        <v>-5.0259803312326028</v>
      </c>
      <c r="AB22" s="157">
        <f t="shared" si="6"/>
        <v>0.60642060681384091</v>
      </c>
      <c r="AC22" s="157">
        <f t="shared" si="7"/>
        <v>-0.33492929413857342</v>
      </c>
      <c r="AD22" s="157">
        <f t="shared" si="8"/>
        <v>-5.3349292941385738</v>
      </c>
      <c r="AE22" s="157">
        <f t="shared" si="9"/>
        <v>4.6650707058614262</v>
      </c>
      <c r="AF22" s="157">
        <f t="shared" si="10"/>
        <v>-5.065342632152646</v>
      </c>
      <c r="AG22" s="157">
        <f t="shared" si="11"/>
        <v>4.3954840438754985</v>
      </c>
      <c r="AH22" s="157">
        <f t="shared" si="12"/>
        <v>-1.9785579749168687</v>
      </c>
      <c r="AI22" s="157">
        <f t="shared" si="13"/>
        <v>-6.9785579749168685</v>
      </c>
      <c r="AJ22" s="157">
        <f t="shared" si="14"/>
        <v>3.0214420250831315</v>
      </c>
      <c r="AK22" s="157">
        <f t="shared" si="15"/>
        <v>-5.2359913048134166</v>
      </c>
      <c r="AL22" s="157">
        <f t="shared" si="16"/>
        <v>1.2788753549796794</v>
      </c>
      <c r="AM22" s="157">
        <f t="shared" si="17"/>
        <v>-2.1623324533245798</v>
      </c>
      <c r="AN22" s="157">
        <f t="shared" si="18"/>
        <v>-7.1623324533245798</v>
      </c>
      <c r="AO22" s="157">
        <f t="shared" si="19"/>
        <v>2.8376675466754202</v>
      </c>
      <c r="AP22" s="157">
        <f t="shared" si="20"/>
        <v>-5.100215006998936</v>
      </c>
      <c r="AQ22" s="157">
        <f t="shared" si="21"/>
        <v>0.77555010034977645</v>
      </c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3"/>
      <c r="CA22" s="43"/>
      <c r="CB22" s="43"/>
      <c r="CC22" s="43"/>
      <c r="CD22" s="43"/>
      <c r="CE22" s="43"/>
      <c r="CF22" s="43"/>
      <c r="CG22" s="43"/>
      <c r="CH22" s="43"/>
      <c r="CI22" s="43"/>
      <c r="CJ22" s="43"/>
      <c r="CK22" s="43"/>
      <c r="CL22" s="43"/>
      <c r="CM22" s="43"/>
      <c r="CN22" s="43"/>
      <c r="CO22" s="43"/>
      <c r="CP22" s="43"/>
      <c r="CQ22" s="43"/>
      <c r="CR22" s="43"/>
      <c r="CS22" s="43"/>
      <c r="CT22" s="43"/>
      <c r="CU22" s="43"/>
      <c r="CV22" s="43"/>
      <c r="CW22" s="43"/>
      <c r="CX22" s="43"/>
      <c r="CY22" s="43"/>
      <c r="CZ22" s="43"/>
      <c r="DA22" s="43"/>
      <c r="DB22" s="43"/>
      <c r="DC22" s="43"/>
      <c r="DD22" s="43"/>
      <c r="DE22" s="43"/>
      <c r="DF22" s="43"/>
      <c r="DG22" s="43"/>
      <c r="DH22" s="43"/>
      <c r="DI22" s="43"/>
      <c r="DJ22" s="43"/>
      <c r="DK22" s="43"/>
      <c r="DL22" s="43"/>
      <c r="DM22" s="43"/>
      <c r="DN22" s="43"/>
      <c r="DO22" s="43"/>
      <c r="DP22" s="43"/>
      <c r="DQ22" s="43"/>
      <c r="DR22" s="43"/>
      <c r="DS22" s="43"/>
      <c r="DT22" s="43"/>
      <c r="DU22" s="43"/>
      <c r="DV22" s="43"/>
      <c r="DW22" s="43"/>
      <c r="DX22" s="43"/>
      <c r="DY22" s="43"/>
      <c r="DZ22" s="43"/>
    </row>
    <row r="23" spans="1:130" s="5" customFormat="1" x14ac:dyDescent="0.25">
      <c r="A23" s="36" t="s">
        <v>19</v>
      </c>
      <c r="B23" s="49" t="s">
        <v>174</v>
      </c>
      <c r="C23" s="36" t="s">
        <v>166</v>
      </c>
      <c r="D23" s="40" t="s">
        <v>109</v>
      </c>
      <c r="E23" s="133">
        <v>445.93895000000003</v>
      </c>
      <c r="F23" s="133">
        <f>E23+G23+H23</f>
        <v>446.6</v>
      </c>
      <c r="G23" s="191">
        <v>0.55020999999999998</v>
      </c>
      <c r="H23" s="191">
        <v>0.11083999999999999</v>
      </c>
      <c r="I23" s="185">
        <f>G23+H23</f>
        <v>0.66104999999999992</v>
      </c>
      <c r="J23" s="38">
        <f>(1.6061/(1.6061-(I23/F23)))*(I23/F23)*1000000</f>
        <v>1481.5490067646565</v>
      </c>
      <c r="K23" s="92">
        <v>445.87</v>
      </c>
      <c r="L23" s="92">
        <v>446.52</v>
      </c>
      <c r="M23" s="89">
        <v>0.53720000000000001</v>
      </c>
      <c r="N23" s="93">
        <v>0.11020000000000001</v>
      </c>
      <c r="O23" s="93">
        <v>0.64739999999999998</v>
      </c>
      <c r="P23" s="117">
        <v>1451.1880000000001</v>
      </c>
      <c r="Q23" s="38">
        <f t="shared" si="35"/>
        <v>82.978066110596245</v>
      </c>
      <c r="R23" s="38">
        <f t="shared" si="36"/>
        <v>-2.3645517166172856</v>
      </c>
      <c r="S23" s="38">
        <f t="shared" si="37"/>
        <v>17.021933889403769</v>
      </c>
      <c r="T23" s="38">
        <f t="shared" si="38"/>
        <v>-0.57740887766148308</v>
      </c>
      <c r="U23" s="38">
        <f t="shared" si="39"/>
        <v>-2.0648967551622333</v>
      </c>
      <c r="V23" s="38">
        <f t="shared" si="40"/>
        <v>-2.0492745515693378</v>
      </c>
      <c r="W23" s="174"/>
      <c r="X23" s="157">
        <f t="shared" si="2"/>
        <v>-2.2097798622093809</v>
      </c>
      <c r="Y23" s="157">
        <f t="shared" si="3"/>
        <v>-7.2097798622093805</v>
      </c>
      <c r="Z23" s="157">
        <f t="shared" si="4"/>
        <v>2.7902201377906191</v>
      </c>
      <c r="AA23" s="157">
        <f t="shared" si="5"/>
        <v>-5.0259803312326028</v>
      </c>
      <c r="AB23" s="157">
        <f t="shared" si="6"/>
        <v>0.60642060681384091</v>
      </c>
      <c r="AC23" s="157">
        <f t="shared" si="7"/>
        <v>-0.33492929413857342</v>
      </c>
      <c r="AD23" s="157">
        <f t="shared" si="8"/>
        <v>-5.3349292941385738</v>
      </c>
      <c r="AE23" s="157">
        <f t="shared" si="9"/>
        <v>4.6650707058614262</v>
      </c>
      <c r="AF23" s="157">
        <f t="shared" si="10"/>
        <v>-5.065342632152646</v>
      </c>
      <c r="AG23" s="157">
        <f t="shared" si="11"/>
        <v>4.3954840438754985</v>
      </c>
      <c r="AH23" s="157">
        <f t="shared" si="12"/>
        <v>-1.9785579749168687</v>
      </c>
      <c r="AI23" s="157">
        <f t="shared" si="13"/>
        <v>-6.9785579749168685</v>
      </c>
      <c r="AJ23" s="157">
        <f t="shared" si="14"/>
        <v>3.0214420250831315</v>
      </c>
      <c r="AK23" s="157">
        <f t="shared" si="15"/>
        <v>-5.2359913048134166</v>
      </c>
      <c r="AL23" s="157">
        <f t="shared" si="16"/>
        <v>1.2788753549796794</v>
      </c>
      <c r="AM23" s="157">
        <f t="shared" si="17"/>
        <v>-2.1623324533245798</v>
      </c>
      <c r="AN23" s="157">
        <f t="shared" si="18"/>
        <v>-7.1623324533245798</v>
      </c>
      <c r="AO23" s="157">
        <f t="shared" si="19"/>
        <v>2.8376675466754202</v>
      </c>
      <c r="AP23" s="157">
        <f t="shared" si="20"/>
        <v>-5.100215006998936</v>
      </c>
      <c r="AQ23" s="157">
        <f t="shared" si="21"/>
        <v>0.77555010034977645</v>
      </c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3"/>
      <c r="CA23" s="43"/>
      <c r="CB23" s="43"/>
      <c r="CC23" s="43"/>
      <c r="CD23" s="43"/>
      <c r="CE23" s="43"/>
      <c r="CF23" s="43"/>
      <c r="CG23" s="43"/>
      <c r="CH23" s="43"/>
      <c r="CI23" s="43"/>
      <c r="CJ23" s="43"/>
      <c r="CK23" s="43"/>
      <c r="CL23" s="43"/>
      <c r="CM23" s="43"/>
      <c r="CN23" s="43"/>
      <c r="CO23" s="43"/>
      <c r="CP23" s="43"/>
      <c r="CQ23" s="43"/>
      <c r="CR23" s="43"/>
      <c r="CS23" s="43"/>
      <c r="CT23" s="43"/>
      <c r="CU23" s="43"/>
      <c r="CV23" s="43"/>
      <c r="CW23" s="43"/>
      <c r="CX23" s="43"/>
      <c r="CY23" s="43"/>
      <c r="CZ23" s="43"/>
      <c r="DA23" s="43"/>
      <c r="DB23" s="43"/>
      <c r="DC23" s="43"/>
      <c r="DD23" s="43"/>
      <c r="DE23" s="43"/>
      <c r="DF23" s="43"/>
      <c r="DG23" s="43"/>
      <c r="DH23" s="43"/>
      <c r="DI23" s="43"/>
      <c r="DJ23" s="43"/>
      <c r="DK23" s="43"/>
      <c r="DL23" s="43"/>
      <c r="DM23" s="43"/>
      <c r="DN23" s="43"/>
      <c r="DO23" s="43"/>
      <c r="DP23" s="43"/>
      <c r="DQ23" s="43"/>
      <c r="DR23" s="43"/>
      <c r="DS23" s="43"/>
      <c r="DT23" s="43"/>
      <c r="DU23" s="43"/>
      <c r="DV23" s="43"/>
      <c r="DW23" s="43"/>
      <c r="DX23" s="43"/>
      <c r="DY23" s="43"/>
      <c r="DZ23" s="43"/>
    </row>
    <row r="24" spans="1:130" s="5" customFormat="1" x14ac:dyDescent="0.25">
      <c r="A24" s="36" t="s">
        <v>19</v>
      </c>
      <c r="B24" s="49" t="s">
        <v>174</v>
      </c>
      <c r="C24" s="36" t="s">
        <v>166</v>
      </c>
      <c r="D24" s="40" t="s">
        <v>110</v>
      </c>
      <c r="E24" s="133">
        <v>445.43940000000003</v>
      </c>
      <c r="F24" s="133">
        <f>E24+G24+H24</f>
        <v>446.10000000000008</v>
      </c>
      <c r="G24" s="191">
        <v>0.55010999999999999</v>
      </c>
      <c r="H24" s="191">
        <v>0.11049</v>
      </c>
      <c r="I24" s="185">
        <f>G24+H24</f>
        <v>0.66059999999999997</v>
      </c>
      <c r="J24" s="38">
        <f>(1.6061/(1.6061-(I24/F24)))*(I24/F24)*1000000</f>
        <v>1482.2004915449411</v>
      </c>
      <c r="K24" s="92">
        <v>445.35</v>
      </c>
      <c r="L24" s="92">
        <v>446</v>
      </c>
      <c r="M24" s="93">
        <v>0.53800000000000003</v>
      </c>
      <c r="N24" s="93">
        <v>0.1101</v>
      </c>
      <c r="O24" s="93">
        <v>0.64810000000000001</v>
      </c>
      <c r="P24" s="117">
        <v>1454.454</v>
      </c>
      <c r="Q24" s="38">
        <f t="shared" si="35"/>
        <v>83.01188088257986</v>
      </c>
      <c r="R24" s="38">
        <f t="shared" si="36"/>
        <v>-2.2013779062369259</v>
      </c>
      <c r="S24" s="38">
        <f t="shared" si="37"/>
        <v>16.988119117420151</v>
      </c>
      <c r="T24" s="38">
        <f t="shared" si="38"/>
        <v>-0.3529731197393442</v>
      </c>
      <c r="U24" s="38">
        <f t="shared" si="39"/>
        <v>-1.8922191946715041</v>
      </c>
      <c r="V24" s="38">
        <f t="shared" si="40"/>
        <v>-1.8719796480447901</v>
      </c>
      <c r="W24" s="174"/>
      <c r="X24" s="157">
        <f t="shared" si="2"/>
        <v>-2.2097798622093809</v>
      </c>
      <c r="Y24" s="157">
        <f t="shared" si="3"/>
        <v>-7.2097798622093805</v>
      </c>
      <c r="Z24" s="157">
        <f t="shared" si="4"/>
        <v>2.7902201377906191</v>
      </c>
      <c r="AA24" s="157">
        <f t="shared" si="5"/>
        <v>-5.0259803312326028</v>
      </c>
      <c r="AB24" s="157">
        <f t="shared" si="6"/>
        <v>0.60642060681384091</v>
      </c>
      <c r="AC24" s="157">
        <f t="shared" si="7"/>
        <v>-0.33492929413857342</v>
      </c>
      <c r="AD24" s="157">
        <f t="shared" si="8"/>
        <v>-5.3349292941385738</v>
      </c>
      <c r="AE24" s="157">
        <f t="shared" si="9"/>
        <v>4.6650707058614262</v>
      </c>
      <c r="AF24" s="157">
        <f t="shared" si="10"/>
        <v>-5.065342632152646</v>
      </c>
      <c r="AG24" s="157">
        <f t="shared" si="11"/>
        <v>4.3954840438754985</v>
      </c>
      <c r="AH24" s="157">
        <f t="shared" si="12"/>
        <v>-1.9785579749168687</v>
      </c>
      <c r="AI24" s="157">
        <f t="shared" si="13"/>
        <v>-6.9785579749168685</v>
      </c>
      <c r="AJ24" s="157">
        <f t="shared" si="14"/>
        <v>3.0214420250831315</v>
      </c>
      <c r="AK24" s="157">
        <f t="shared" si="15"/>
        <v>-5.2359913048134166</v>
      </c>
      <c r="AL24" s="157">
        <f t="shared" si="16"/>
        <v>1.2788753549796794</v>
      </c>
      <c r="AM24" s="157">
        <f t="shared" si="17"/>
        <v>-2.1623324533245798</v>
      </c>
      <c r="AN24" s="157">
        <f t="shared" si="18"/>
        <v>-7.1623324533245798</v>
      </c>
      <c r="AO24" s="157">
        <f t="shared" si="19"/>
        <v>2.8376675466754202</v>
      </c>
      <c r="AP24" s="157">
        <f t="shared" si="20"/>
        <v>-5.100215006998936</v>
      </c>
      <c r="AQ24" s="157">
        <f t="shared" si="21"/>
        <v>0.77555010034977645</v>
      </c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3"/>
      <c r="CA24" s="43"/>
      <c r="CB24" s="43"/>
      <c r="CC24" s="43"/>
      <c r="CD24" s="43"/>
      <c r="CE24" s="43"/>
      <c r="CF24" s="43"/>
      <c r="CG24" s="43"/>
      <c r="CH24" s="43"/>
      <c r="CI24" s="43"/>
      <c r="CJ24" s="43"/>
      <c r="CK24" s="43"/>
      <c r="CL24" s="43"/>
      <c r="CM24" s="43"/>
      <c r="CN24" s="43"/>
      <c r="CO24" s="43"/>
      <c r="CP24" s="43"/>
      <c r="CQ24" s="43"/>
      <c r="CR24" s="43"/>
      <c r="CS24" s="43"/>
      <c r="CT24" s="43"/>
      <c r="CU24" s="43"/>
      <c r="CV24" s="43"/>
      <c r="CW24" s="43"/>
      <c r="CX24" s="43"/>
      <c r="CY24" s="43"/>
      <c r="CZ24" s="43"/>
      <c r="DA24" s="43"/>
      <c r="DB24" s="43"/>
      <c r="DC24" s="43"/>
      <c r="DD24" s="43"/>
      <c r="DE24" s="43"/>
      <c r="DF24" s="43"/>
      <c r="DG24" s="43"/>
      <c r="DH24" s="43"/>
      <c r="DI24" s="43"/>
      <c r="DJ24" s="43"/>
      <c r="DK24" s="43"/>
      <c r="DL24" s="43"/>
      <c r="DM24" s="43"/>
      <c r="DN24" s="43"/>
      <c r="DO24" s="43"/>
      <c r="DP24" s="43"/>
      <c r="DQ24" s="43"/>
      <c r="DR24" s="43"/>
      <c r="DS24" s="43"/>
      <c r="DT24" s="43"/>
      <c r="DU24" s="43"/>
      <c r="DV24" s="43"/>
      <c r="DW24" s="43"/>
      <c r="DX24" s="43"/>
      <c r="DY24" s="43"/>
      <c r="DZ24" s="43"/>
    </row>
    <row r="25" spans="1:130" s="5" customFormat="1" x14ac:dyDescent="0.25">
      <c r="A25" s="36" t="s">
        <v>20</v>
      </c>
      <c r="B25" s="49" t="s">
        <v>100</v>
      </c>
      <c r="C25" s="198" t="s">
        <v>170</v>
      </c>
      <c r="D25" s="40" t="s">
        <v>108</v>
      </c>
      <c r="E25" s="133">
        <v>446.33971000000008</v>
      </c>
      <c r="F25" s="133">
        <f>E25+G25+H25</f>
        <v>447.00000000000011</v>
      </c>
      <c r="G25" s="191">
        <v>0.55010999999999999</v>
      </c>
      <c r="H25" s="191">
        <v>0.11018</v>
      </c>
      <c r="I25" s="185">
        <f>G25+H25</f>
        <v>0.66029000000000004</v>
      </c>
      <c r="J25" s="38">
        <f>(1.6061/(1.6061-(I25/F25)))*(I25/F25)*1000000</f>
        <v>1478.5186566871294</v>
      </c>
      <c r="K25" s="89"/>
      <c r="L25" s="88">
        <v>446.9</v>
      </c>
      <c r="M25" s="93">
        <v>0.53900000000000003</v>
      </c>
      <c r="N25" s="93">
        <v>0.11</v>
      </c>
      <c r="O25" s="93">
        <v>0.64900000000000002</v>
      </c>
      <c r="P25" s="89">
        <v>1454</v>
      </c>
      <c r="Q25" s="38">
        <f t="shared" si="35"/>
        <v>83.050847457627114</v>
      </c>
      <c r="R25" s="38">
        <f t="shared" si="36"/>
        <v>-2.0195960807838347</v>
      </c>
      <c r="S25" s="38">
        <f t="shared" si="37"/>
        <v>16.949152542372879</v>
      </c>
      <c r="T25" s="38">
        <f t="shared" si="38"/>
        <v>-0.16336903249228499</v>
      </c>
      <c r="U25" s="38">
        <f t="shared" si="39"/>
        <v>-1.7098547607869303</v>
      </c>
      <c r="V25" s="38">
        <f t="shared" si="40"/>
        <v>-1.6583258233661753</v>
      </c>
      <c r="W25" s="174"/>
      <c r="X25" s="157">
        <f t="shared" si="2"/>
        <v>-2.2097798622093809</v>
      </c>
      <c r="Y25" s="157">
        <f t="shared" si="3"/>
        <v>-7.2097798622093805</v>
      </c>
      <c r="Z25" s="157">
        <f t="shared" si="4"/>
        <v>2.7902201377906191</v>
      </c>
      <c r="AA25" s="157">
        <f t="shared" si="5"/>
        <v>-5.0259803312326028</v>
      </c>
      <c r="AB25" s="157">
        <f t="shared" si="6"/>
        <v>0.60642060681384091</v>
      </c>
      <c r="AC25" s="157">
        <f t="shared" si="7"/>
        <v>-0.33492929413857342</v>
      </c>
      <c r="AD25" s="157">
        <f t="shared" si="8"/>
        <v>-5.3349292941385738</v>
      </c>
      <c r="AE25" s="157">
        <f t="shared" si="9"/>
        <v>4.6650707058614262</v>
      </c>
      <c r="AF25" s="157">
        <f t="shared" si="10"/>
        <v>-5.065342632152646</v>
      </c>
      <c r="AG25" s="157">
        <f t="shared" si="11"/>
        <v>4.3954840438754985</v>
      </c>
      <c r="AH25" s="157">
        <f t="shared" si="12"/>
        <v>-1.9785579749168687</v>
      </c>
      <c r="AI25" s="157">
        <f t="shared" si="13"/>
        <v>-6.9785579749168685</v>
      </c>
      <c r="AJ25" s="157">
        <f t="shared" si="14"/>
        <v>3.0214420250831315</v>
      </c>
      <c r="AK25" s="157">
        <f t="shared" si="15"/>
        <v>-5.2359913048134166</v>
      </c>
      <c r="AL25" s="157">
        <f t="shared" si="16"/>
        <v>1.2788753549796794</v>
      </c>
      <c r="AM25" s="157">
        <f t="shared" si="17"/>
        <v>-2.1623324533245798</v>
      </c>
      <c r="AN25" s="157">
        <f t="shared" si="18"/>
        <v>-7.1623324533245798</v>
      </c>
      <c r="AO25" s="157">
        <f t="shared" si="19"/>
        <v>2.8376675466754202</v>
      </c>
      <c r="AP25" s="157">
        <f t="shared" si="20"/>
        <v>-5.100215006998936</v>
      </c>
      <c r="AQ25" s="157">
        <f t="shared" si="21"/>
        <v>0.77555010034977645</v>
      </c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3"/>
      <c r="CA25" s="43"/>
      <c r="CB25" s="43"/>
      <c r="CC25" s="43"/>
      <c r="CD25" s="43"/>
      <c r="CE25" s="43"/>
      <c r="CF25" s="43"/>
      <c r="CG25" s="43"/>
      <c r="CH25" s="43"/>
      <c r="CI25" s="43"/>
      <c r="CJ25" s="43"/>
      <c r="CK25" s="43"/>
      <c r="CL25" s="43"/>
      <c r="CM25" s="43"/>
      <c r="CN25" s="43"/>
      <c r="CO25" s="43"/>
      <c r="CP25" s="43"/>
      <c r="CQ25" s="43"/>
      <c r="CR25" s="43"/>
      <c r="CS25" s="43"/>
      <c r="CT25" s="43"/>
      <c r="CU25" s="43"/>
      <c r="CV25" s="43"/>
      <c r="CW25" s="43"/>
      <c r="CX25" s="43"/>
      <c r="CY25" s="43"/>
      <c r="CZ25" s="43"/>
      <c r="DA25" s="43"/>
      <c r="DB25" s="43"/>
      <c r="DC25" s="43"/>
      <c r="DD25" s="43"/>
      <c r="DE25" s="43"/>
      <c r="DF25" s="43"/>
      <c r="DG25" s="43"/>
      <c r="DH25" s="43"/>
      <c r="DI25" s="43"/>
      <c r="DJ25" s="43"/>
      <c r="DK25" s="43"/>
      <c r="DL25" s="43"/>
      <c r="DM25" s="43"/>
      <c r="DN25" s="43"/>
      <c r="DO25" s="43"/>
      <c r="DP25" s="43"/>
      <c r="DQ25" s="43"/>
      <c r="DR25" s="43"/>
      <c r="DS25" s="43"/>
      <c r="DT25" s="43"/>
      <c r="DU25" s="43"/>
      <c r="DV25" s="43"/>
      <c r="DW25" s="43"/>
      <c r="DX25" s="43"/>
      <c r="DY25" s="43"/>
      <c r="DZ25" s="43"/>
    </row>
    <row r="26" spans="1:130" s="5" customFormat="1" x14ac:dyDescent="0.25">
      <c r="A26" s="36" t="s">
        <v>20</v>
      </c>
      <c r="B26" s="49" t="s">
        <v>100</v>
      </c>
      <c r="C26" s="198" t="s">
        <v>170</v>
      </c>
      <c r="D26" s="40" t="s">
        <v>109</v>
      </c>
      <c r="E26" s="133">
        <v>446.53985</v>
      </c>
      <c r="F26" s="133">
        <f t="shared" si="22"/>
        <v>447.2</v>
      </c>
      <c r="G26" s="191">
        <v>0.55000000000000004</v>
      </c>
      <c r="H26" s="191">
        <v>0.11015</v>
      </c>
      <c r="I26" s="185">
        <f t="shared" si="23"/>
        <v>0.66015000000000001</v>
      </c>
      <c r="J26" s="38">
        <f t="shared" si="24"/>
        <v>1477.5431791430894</v>
      </c>
      <c r="K26" s="88"/>
      <c r="L26" s="88">
        <v>447</v>
      </c>
      <c r="M26" s="93">
        <v>0.53779999999999994</v>
      </c>
      <c r="N26" s="93">
        <v>0.1099</v>
      </c>
      <c r="O26" s="93">
        <v>0.64770000000000005</v>
      </c>
      <c r="P26" s="89">
        <v>1450</v>
      </c>
      <c r="Q26" s="38">
        <f t="shared" si="35"/>
        <v>83.032268025320349</v>
      </c>
      <c r="R26" s="38">
        <f t="shared" si="36"/>
        <v>-2.218181818181836</v>
      </c>
      <c r="S26" s="38">
        <f t="shared" si="37"/>
        <v>16.967731974679634</v>
      </c>
      <c r="T26" s="38">
        <f t="shared" si="38"/>
        <v>-0.22696323195642323</v>
      </c>
      <c r="U26" s="38">
        <f t="shared" si="39"/>
        <v>-1.8859350147693645</v>
      </c>
      <c r="V26" s="38">
        <f t="shared" si="40"/>
        <v>-1.8641200833848584</v>
      </c>
      <c r="W26" s="174"/>
      <c r="X26" s="157">
        <f t="shared" si="2"/>
        <v>-2.2097798622093809</v>
      </c>
      <c r="Y26" s="157">
        <f t="shared" si="3"/>
        <v>-7.2097798622093805</v>
      </c>
      <c r="Z26" s="157">
        <f t="shared" si="4"/>
        <v>2.7902201377906191</v>
      </c>
      <c r="AA26" s="157">
        <f t="shared" si="5"/>
        <v>-5.0259803312326028</v>
      </c>
      <c r="AB26" s="157">
        <f t="shared" si="6"/>
        <v>0.60642060681384091</v>
      </c>
      <c r="AC26" s="157">
        <f t="shared" si="7"/>
        <v>-0.33492929413857342</v>
      </c>
      <c r="AD26" s="157">
        <f t="shared" si="8"/>
        <v>-5.3349292941385738</v>
      </c>
      <c r="AE26" s="157">
        <f t="shared" si="9"/>
        <v>4.6650707058614262</v>
      </c>
      <c r="AF26" s="157">
        <f t="shared" si="10"/>
        <v>-5.065342632152646</v>
      </c>
      <c r="AG26" s="157">
        <f t="shared" si="11"/>
        <v>4.3954840438754985</v>
      </c>
      <c r="AH26" s="157">
        <f t="shared" si="12"/>
        <v>-1.9785579749168687</v>
      </c>
      <c r="AI26" s="157">
        <f t="shared" si="13"/>
        <v>-6.9785579749168685</v>
      </c>
      <c r="AJ26" s="157">
        <f t="shared" si="14"/>
        <v>3.0214420250831315</v>
      </c>
      <c r="AK26" s="157">
        <f t="shared" si="15"/>
        <v>-5.2359913048134166</v>
      </c>
      <c r="AL26" s="157">
        <f t="shared" si="16"/>
        <v>1.2788753549796794</v>
      </c>
      <c r="AM26" s="157">
        <f t="shared" si="17"/>
        <v>-2.1623324533245798</v>
      </c>
      <c r="AN26" s="157">
        <f t="shared" si="18"/>
        <v>-7.1623324533245798</v>
      </c>
      <c r="AO26" s="157">
        <f t="shared" si="19"/>
        <v>2.8376675466754202</v>
      </c>
      <c r="AP26" s="157">
        <f t="shared" si="20"/>
        <v>-5.100215006998936</v>
      </c>
      <c r="AQ26" s="157">
        <f t="shared" si="21"/>
        <v>0.77555010034977645</v>
      </c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3"/>
      <c r="CA26" s="43"/>
      <c r="CB26" s="43"/>
      <c r="CC26" s="43"/>
      <c r="CD26" s="43"/>
      <c r="CE26" s="43"/>
      <c r="CF26" s="43"/>
      <c r="CG26" s="43"/>
      <c r="CH26" s="43"/>
      <c r="CI26" s="43"/>
      <c r="CJ26" s="43"/>
      <c r="CK26" s="43"/>
      <c r="CL26" s="43"/>
      <c r="CM26" s="43"/>
      <c r="CN26" s="43"/>
      <c r="CO26" s="43"/>
      <c r="CP26" s="43"/>
      <c r="CQ26" s="43"/>
      <c r="CR26" s="43"/>
      <c r="CS26" s="43"/>
      <c r="CT26" s="43"/>
      <c r="CU26" s="43"/>
      <c r="CV26" s="43"/>
      <c r="CW26" s="43"/>
      <c r="CX26" s="43"/>
      <c r="CY26" s="43"/>
      <c r="CZ26" s="43"/>
      <c r="DA26" s="43"/>
      <c r="DB26" s="43"/>
      <c r="DC26" s="43"/>
      <c r="DD26" s="43"/>
      <c r="DE26" s="43"/>
      <c r="DF26" s="43"/>
      <c r="DG26" s="43"/>
      <c r="DH26" s="43"/>
      <c r="DI26" s="43"/>
      <c r="DJ26" s="43"/>
      <c r="DK26" s="43"/>
      <c r="DL26" s="43"/>
      <c r="DM26" s="43"/>
      <c r="DN26" s="43"/>
      <c r="DO26" s="43"/>
      <c r="DP26" s="43"/>
      <c r="DQ26" s="43"/>
      <c r="DR26" s="43"/>
      <c r="DS26" s="43"/>
      <c r="DT26" s="43"/>
      <c r="DU26" s="43"/>
      <c r="DV26" s="43"/>
      <c r="DW26" s="43"/>
      <c r="DX26" s="43"/>
      <c r="DY26" s="43"/>
      <c r="DZ26" s="43"/>
    </row>
    <row r="27" spans="1:130" s="5" customFormat="1" x14ac:dyDescent="0.25">
      <c r="A27" s="36" t="s">
        <v>20</v>
      </c>
      <c r="B27" s="49" t="s">
        <v>100</v>
      </c>
      <c r="C27" s="198" t="s">
        <v>170</v>
      </c>
      <c r="D27" s="40" t="s">
        <v>110</v>
      </c>
      <c r="E27" s="133">
        <v>446.53920999999991</v>
      </c>
      <c r="F27" s="133">
        <f t="shared" si="22"/>
        <v>447.19999999999993</v>
      </c>
      <c r="G27" s="191">
        <v>0.55015999999999998</v>
      </c>
      <c r="H27" s="191">
        <v>0.11063000000000001</v>
      </c>
      <c r="I27" s="185">
        <f t="shared" si="23"/>
        <v>0.66078999999999999</v>
      </c>
      <c r="J27" s="38">
        <f t="shared" si="24"/>
        <v>1478.9769417966011</v>
      </c>
      <c r="K27" s="88"/>
      <c r="L27" s="88">
        <v>447</v>
      </c>
      <c r="M27" s="93">
        <v>0.5403</v>
      </c>
      <c r="N27" s="93">
        <v>0.1094</v>
      </c>
      <c r="O27" s="93">
        <v>0.64970000000000006</v>
      </c>
      <c r="P27" s="89">
        <v>1455</v>
      </c>
      <c r="Q27" s="38">
        <f t="shared" si="35"/>
        <v>83.161459134985378</v>
      </c>
      <c r="R27" s="38">
        <f t="shared" si="36"/>
        <v>-1.792205903737091</v>
      </c>
      <c r="S27" s="38">
        <f t="shared" si="37"/>
        <v>16.838540865014622</v>
      </c>
      <c r="T27" s="38">
        <f t="shared" si="38"/>
        <v>-1.1118141552924241</v>
      </c>
      <c r="U27" s="38">
        <f t="shared" si="39"/>
        <v>-1.6782941630472517</v>
      </c>
      <c r="V27" s="38">
        <f t="shared" si="40"/>
        <v>-1.6211842875301932</v>
      </c>
      <c r="W27" s="174"/>
      <c r="X27" s="157">
        <f t="shared" si="2"/>
        <v>-2.2097798622093809</v>
      </c>
      <c r="Y27" s="157">
        <f t="shared" si="3"/>
        <v>-7.2097798622093805</v>
      </c>
      <c r="Z27" s="157">
        <f t="shared" si="4"/>
        <v>2.7902201377906191</v>
      </c>
      <c r="AA27" s="157">
        <f t="shared" si="5"/>
        <v>-5.0259803312326028</v>
      </c>
      <c r="AB27" s="157">
        <f t="shared" si="6"/>
        <v>0.60642060681384091</v>
      </c>
      <c r="AC27" s="157">
        <f t="shared" si="7"/>
        <v>-0.33492929413857342</v>
      </c>
      <c r="AD27" s="157">
        <f t="shared" si="8"/>
        <v>-5.3349292941385738</v>
      </c>
      <c r="AE27" s="157">
        <f t="shared" si="9"/>
        <v>4.6650707058614262</v>
      </c>
      <c r="AF27" s="157">
        <f t="shared" si="10"/>
        <v>-5.065342632152646</v>
      </c>
      <c r="AG27" s="157">
        <f t="shared" si="11"/>
        <v>4.3954840438754985</v>
      </c>
      <c r="AH27" s="157">
        <f t="shared" si="12"/>
        <v>-1.9785579749168687</v>
      </c>
      <c r="AI27" s="157">
        <f t="shared" si="13"/>
        <v>-6.9785579749168685</v>
      </c>
      <c r="AJ27" s="157">
        <f t="shared" si="14"/>
        <v>3.0214420250831315</v>
      </c>
      <c r="AK27" s="157">
        <f t="shared" si="15"/>
        <v>-5.2359913048134166</v>
      </c>
      <c r="AL27" s="157">
        <f t="shared" si="16"/>
        <v>1.2788753549796794</v>
      </c>
      <c r="AM27" s="157">
        <f t="shared" si="17"/>
        <v>-2.1623324533245798</v>
      </c>
      <c r="AN27" s="157">
        <f t="shared" si="18"/>
        <v>-7.1623324533245798</v>
      </c>
      <c r="AO27" s="157">
        <f t="shared" si="19"/>
        <v>2.8376675466754202</v>
      </c>
      <c r="AP27" s="157">
        <f t="shared" si="20"/>
        <v>-5.100215006998936</v>
      </c>
      <c r="AQ27" s="157">
        <f t="shared" si="21"/>
        <v>0.77555010034977645</v>
      </c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3"/>
      <c r="CA27" s="43"/>
      <c r="CB27" s="43"/>
      <c r="CC27" s="43"/>
      <c r="CD27" s="43"/>
      <c r="CE27" s="43"/>
      <c r="CF27" s="43"/>
      <c r="CG27" s="43"/>
      <c r="CH27" s="43"/>
      <c r="CI27" s="43"/>
      <c r="CJ27" s="43"/>
      <c r="CK27" s="43"/>
      <c r="CL27" s="43"/>
      <c r="CM27" s="43"/>
      <c r="CN27" s="43"/>
      <c r="CO27" s="43"/>
      <c r="CP27" s="43"/>
      <c r="CQ27" s="43"/>
      <c r="CR27" s="43"/>
      <c r="CS27" s="43"/>
      <c r="CT27" s="43"/>
      <c r="CU27" s="43"/>
      <c r="CV27" s="43"/>
      <c r="CW27" s="43"/>
      <c r="CX27" s="43"/>
      <c r="CY27" s="43"/>
      <c r="CZ27" s="43"/>
      <c r="DA27" s="43"/>
      <c r="DB27" s="43"/>
      <c r="DC27" s="43"/>
      <c r="DD27" s="43"/>
      <c r="DE27" s="43"/>
      <c r="DF27" s="43"/>
      <c r="DG27" s="43"/>
      <c r="DH27" s="43"/>
      <c r="DI27" s="43"/>
      <c r="DJ27" s="43"/>
      <c r="DK27" s="43"/>
      <c r="DL27" s="43"/>
      <c r="DM27" s="43"/>
      <c r="DN27" s="43"/>
      <c r="DO27" s="43"/>
      <c r="DP27" s="43"/>
      <c r="DQ27" s="43"/>
      <c r="DR27" s="43"/>
      <c r="DS27" s="43"/>
      <c r="DT27" s="43"/>
      <c r="DU27" s="43"/>
      <c r="DV27" s="43"/>
      <c r="DW27" s="43"/>
      <c r="DX27" s="43"/>
      <c r="DY27" s="43"/>
      <c r="DZ27" s="43"/>
    </row>
    <row r="28" spans="1:130" s="5" customFormat="1" x14ac:dyDescent="0.25">
      <c r="A28" s="36" t="s">
        <v>21</v>
      </c>
      <c r="B28" s="49" t="s">
        <v>101</v>
      </c>
      <c r="C28" s="36" t="s">
        <v>44</v>
      </c>
      <c r="D28" s="40" t="s">
        <v>108</v>
      </c>
      <c r="E28" s="133">
        <v>447.73896999999999</v>
      </c>
      <c r="F28" s="133">
        <f t="shared" si="22"/>
        <v>448.40000000000003</v>
      </c>
      <c r="G28" s="191">
        <v>0.55010999999999999</v>
      </c>
      <c r="H28" s="191">
        <v>0.11092</v>
      </c>
      <c r="I28" s="185">
        <f t="shared" si="23"/>
        <v>0.66103000000000001</v>
      </c>
      <c r="J28" s="38">
        <f t="shared" si="24"/>
        <v>1475.5515155148917</v>
      </c>
      <c r="K28" s="89">
        <v>448.2</v>
      </c>
      <c r="L28" s="88">
        <v>447.6</v>
      </c>
      <c r="M28" s="93">
        <v>0.53210000000000002</v>
      </c>
      <c r="N28" s="89">
        <v>0.1108</v>
      </c>
      <c r="O28" s="93">
        <v>0.64290000000000003</v>
      </c>
      <c r="P28" s="89">
        <v>1436</v>
      </c>
      <c r="Q28" s="38">
        <f t="shared" si="35"/>
        <v>82.765593404884115</v>
      </c>
      <c r="R28" s="38">
        <f t="shared" si="36"/>
        <v>-3.2738906764101667</v>
      </c>
      <c r="S28" s="38">
        <f t="shared" si="37"/>
        <v>17.234406595115882</v>
      </c>
      <c r="T28" s="38">
        <f t="shared" si="38"/>
        <v>-0.10818608005770734</v>
      </c>
      <c r="U28" s="38">
        <f t="shared" si="39"/>
        <v>-2.7426894392085051</v>
      </c>
      <c r="V28" s="38">
        <f t="shared" si="40"/>
        <v>-2.6804564326641089</v>
      </c>
      <c r="W28" s="174"/>
      <c r="X28" s="157">
        <f t="shared" si="2"/>
        <v>-2.2097798622093809</v>
      </c>
      <c r="Y28" s="157">
        <f t="shared" si="3"/>
        <v>-7.2097798622093805</v>
      </c>
      <c r="Z28" s="157">
        <f t="shared" si="4"/>
        <v>2.7902201377906191</v>
      </c>
      <c r="AA28" s="157">
        <f t="shared" si="5"/>
        <v>-5.0259803312326028</v>
      </c>
      <c r="AB28" s="157">
        <f t="shared" si="6"/>
        <v>0.60642060681384091</v>
      </c>
      <c r="AC28" s="157">
        <f t="shared" si="7"/>
        <v>-0.33492929413857342</v>
      </c>
      <c r="AD28" s="157">
        <f t="shared" si="8"/>
        <v>-5.3349292941385738</v>
      </c>
      <c r="AE28" s="157">
        <f t="shared" si="9"/>
        <v>4.6650707058614262</v>
      </c>
      <c r="AF28" s="157">
        <f t="shared" si="10"/>
        <v>-5.065342632152646</v>
      </c>
      <c r="AG28" s="157">
        <f t="shared" si="11"/>
        <v>4.3954840438754985</v>
      </c>
      <c r="AH28" s="157">
        <f t="shared" si="12"/>
        <v>-1.9785579749168687</v>
      </c>
      <c r="AI28" s="157">
        <f t="shared" si="13"/>
        <v>-6.9785579749168685</v>
      </c>
      <c r="AJ28" s="157">
        <f t="shared" si="14"/>
        <v>3.0214420250831315</v>
      </c>
      <c r="AK28" s="157">
        <f t="shared" si="15"/>
        <v>-5.2359913048134166</v>
      </c>
      <c r="AL28" s="157">
        <f t="shared" si="16"/>
        <v>1.2788753549796794</v>
      </c>
      <c r="AM28" s="157">
        <f t="shared" si="17"/>
        <v>-2.1623324533245798</v>
      </c>
      <c r="AN28" s="157">
        <f t="shared" si="18"/>
        <v>-7.1623324533245798</v>
      </c>
      <c r="AO28" s="157">
        <f t="shared" si="19"/>
        <v>2.8376675466754202</v>
      </c>
      <c r="AP28" s="157">
        <f t="shared" si="20"/>
        <v>-5.100215006998936</v>
      </c>
      <c r="AQ28" s="157">
        <f t="shared" si="21"/>
        <v>0.77555010034977645</v>
      </c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3"/>
      <c r="CA28" s="43"/>
      <c r="CB28" s="43"/>
      <c r="CC28" s="43"/>
      <c r="CD28" s="43"/>
      <c r="CE28" s="43"/>
      <c r="CF28" s="43"/>
      <c r="CG28" s="43"/>
      <c r="CH28" s="43"/>
      <c r="CI28" s="43"/>
      <c r="CJ28" s="43"/>
      <c r="CK28" s="43"/>
      <c r="CL28" s="43"/>
      <c r="CM28" s="43"/>
      <c r="CN28" s="43"/>
      <c r="CO28" s="43"/>
      <c r="CP28" s="43"/>
      <c r="CQ28" s="43"/>
      <c r="CR28" s="43"/>
      <c r="CS28" s="43"/>
      <c r="CT28" s="43"/>
      <c r="CU28" s="43"/>
      <c r="CV28" s="43"/>
      <c r="CW28" s="43"/>
      <c r="CX28" s="43"/>
      <c r="CY28" s="43"/>
      <c r="CZ28" s="43"/>
      <c r="DA28" s="43"/>
      <c r="DB28" s="43"/>
      <c r="DC28" s="43"/>
      <c r="DD28" s="43"/>
      <c r="DE28" s="43"/>
      <c r="DF28" s="43"/>
      <c r="DG28" s="43"/>
      <c r="DH28" s="43"/>
      <c r="DI28" s="43"/>
      <c r="DJ28" s="43"/>
      <c r="DK28" s="43"/>
      <c r="DL28" s="43"/>
      <c r="DM28" s="43"/>
      <c r="DN28" s="43"/>
      <c r="DO28" s="43"/>
      <c r="DP28" s="43"/>
      <c r="DQ28" s="43"/>
      <c r="DR28" s="43"/>
      <c r="DS28" s="43"/>
      <c r="DT28" s="43"/>
      <c r="DU28" s="43"/>
      <c r="DV28" s="43"/>
      <c r="DW28" s="43"/>
      <c r="DX28" s="43"/>
      <c r="DY28" s="43"/>
      <c r="DZ28" s="43"/>
    </row>
    <row r="29" spans="1:130" s="5" customFormat="1" x14ac:dyDescent="0.25">
      <c r="A29" s="36" t="s">
        <v>21</v>
      </c>
      <c r="B29" s="49" t="s">
        <v>101</v>
      </c>
      <c r="C29" s="36" t="s">
        <v>44</v>
      </c>
      <c r="D29" s="40" t="s">
        <v>109</v>
      </c>
      <c r="E29" s="133">
        <v>446.73946999999998</v>
      </c>
      <c r="F29" s="133">
        <f t="shared" si="22"/>
        <v>447.4</v>
      </c>
      <c r="G29" s="191">
        <v>0.55023</v>
      </c>
      <c r="H29" s="191">
        <v>0.1103</v>
      </c>
      <c r="I29" s="185">
        <f t="shared" si="23"/>
        <v>0.66052999999999995</v>
      </c>
      <c r="J29" s="38">
        <f t="shared" si="24"/>
        <v>1477.732984704</v>
      </c>
      <c r="K29" s="89">
        <v>447.2</v>
      </c>
      <c r="L29" s="88">
        <v>446.6</v>
      </c>
      <c r="M29" s="93">
        <v>0.53290000000000004</v>
      </c>
      <c r="N29" s="93">
        <v>0.1101</v>
      </c>
      <c r="O29" s="93">
        <v>0.64300000000000002</v>
      </c>
      <c r="P29" s="89">
        <v>1439</v>
      </c>
      <c r="Q29" s="38">
        <f t="shared" si="35"/>
        <v>82.877138413685842</v>
      </c>
      <c r="R29" s="38">
        <f t="shared" si="36"/>
        <v>-3.1495919888046737</v>
      </c>
      <c r="S29" s="38">
        <f t="shared" si="37"/>
        <v>17.122861586314151</v>
      </c>
      <c r="T29" s="38">
        <f t="shared" si="38"/>
        <v>-0.18132366273797992</v>
      </c>
      <c r="U29" s="38">
        <f t="shared" si="39"/>
        <v>-2.6539294203139807</v>
      </c>
      <c r="V29" s="38">
        <f t="shared" si="40"/>
        <v>-2.6211084888085194</v>
      </c>
      <c r="W29" s="174"/>
      <c r="X29" s="157">
        <f t="shared" si="2"/>
        <v>-2.2097798622093809</v>
      </c>
      <c r="Y29" s="157">
        <f t="shared" si="3"/>
        <v>-7.2097798622093805</v>
      </c>
      <c r="Z29" s="157">
        <f t="shared" si="4"/>
        <v>2.7902201377906191</v>
      </c>
      <c r="AA29" s="157">
        <f t="shared" si="5"/>
        <v>-5.0259803312326028</v>
      </c>
      <c r="AB29" s="157">
        <f t="shared" si="6"/>
        <v>0.60642060681384091</v>
      </c>
      <c r="AC29" s="157">
        <f t="shared" si="7"/>
        <v>-0.33492929413857342</v>
      </c>
      <c r="AD29" s="157">
        <f t="shared" si="8"/>
        <v>-5.3349292941385738</v>
      </c>
      <c r="AE29" s="157">
        <f t="shared" si="9"/>
        <v>4.6650707058614262</v>
      </c>
      <c r="AF29" s="157">
        <f t="shared" si="10"/>
        <v>-5.065342632152646</v>
      </c>
      <c r="AG29" s="157">
        <f t="shared" si="11"/>
        <v>4.3954840438754985</v>
      </c>
      <c r="AH29" s="157">
        <f t="shared" si="12"/>
        <v>-1.9785579749168687</v>
      </c>
      <c r="AI29" s="157">
        <f t="shared" si="13"/>
        <v>-6.9785579749168685</v>
      </c>
      <c r="AJ29" s="157">
        <f t="shared" si="14"/>
        <v>3.0214420250831315</v>
      </c>
      <c r="AK29" s="157">
        <f t="shared" si="15"/>
        <v>-5.2359913048134166</v>
      </c>
      <c r="AL29" s="157">
        <f t="shared" si="16"/>
        <v>1.2788753549796794</v>
      </c>
      <c r="AM29" s="157">
        <f t="shared" si="17"/>
        <v>-2.1623324533245798</v>
      </c>
      <c r="AN29" s="157">
        <f t="shared" si="18"/>
        <v>-7.1623324533245798</v>
      </c>
      <c r="AO29" s="157">
        <f t="shared" si="19"/>
        <v>2.8376675466754202</v>
      </c>
      <c r="AP29" s="157">
        <f t="shared" si="20"/>
        <v>-5.100215006998936</v>
      </c>
      <c r="AQ29" s="157">
        <f t="shared" si="21"/>
        <v>0.77555010034977645</v>
      </c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3"/>
      <c r="CA29" s="43"/>
      <c r="CB29" s="43"/>
      <c r="CC29" s="43"/>
      <c r="CD29" s="43"/>
      <c r="CE29" s="43"/>
      <c r="CF29" s="43"/>
      <c r="CG29" s="43"/>
      <c r="CH29" s="43"/>
      <c r="CI29" s="43"/>
      <c r="CJ29" s="43"/>
      <c r="CK29" s="43"/>
      <c r="CL29" s="43"/>
      <c r="CM29" s="43"/>
      <c r="CN29" s="43"/>
      <c r="CO29" s="43"/>
      <c r="CP29" s="43"/>
      <c r="CQ29" s="43"/>
      <c r="CR29" s="43"/>
      <c r="CS29" s="43"/>
      <c r="CT29" s="43"/>
      <c r="CU29" s="43"/>
      <c r="CV29" s="43"/>
      <c r="CW29" s="43"/>
      <c r="CX29" s="43"/>
      <c r="CY29" s="43"/>
      <c r="CZ29" s="43"/>
      <c r="DA29" s="43"/>
      <c r="DB29" s="43"/>
      <c r="DC29" s="43"/>
      <c r="DD29" s="43"/>
      <c r="DE29" s="43"/>
      <c r="DF29" s="43"/>
      <c r="DG29" s="43"/>
      <c r="DH29" s="43"/>
      <c r="DI29" s="43"/>
      <c r="DJ29" s="43"/>
      <c r="DK29" s="43"/>
      <c r="DL29" s="43"/>
      <c r="DM29" s="43"/>
      <c r="DN29" s="43"/>
      <c r="DO29" s="43"/>
      <c r="DP29" s="43"/>
      <c r="DQ29" s="43"/>
      <c r="DR29" s="43"/>
      <c r="DS29" s="43"/>
      <c r="DT29" s="43"/>
      <c r="DU29" s="43"/>
      <c r="DV29" s="43"/>
      <c r="DW29" s="43"/>
      <c r="DX29" s="43"/>
      <c r="DY29" s="43"/>
      <c r="DZ29" s="43"/>
    </row>
    <row r="30" spans="1:130" s="5" customFormat="1" x14ac:dyDescent="0.25">
      <c r="A30" s="36" t="s">
        <v>21</v>
      </c>
      <c r="B30" s="49" t="s">
        <v>101</v>
      </c>
      <c r="C30" s="36" t="s">
        <v>44</v>
      </c>
      <c r="D30" s="40" t="s">
        <v>110</v>
      </c>
      <c r="E30" s="133">
        <v>446.23979000000003</v>
      </c>
      <c r="F30" s="133">
        <f t="shared" si="22"/>
        <v>446.90000000000003</v>
      </c>
      <c r="G30" s="191">
        <v>0.55003999999999997</v>
      </c>
      <c r="H30" s="191">
        <v>0.11017</v>
      </c>
      <c r="I30" s="185">
        <f t="shared" si="23"/>
        <v>0.66020999999999996</v>
      </c>
      <c r="J30" s="38">
        <f t="shared" si="24"/>
        <v>1478.6704593748414</v>
      </c>
      <c r="K30" s="89">
        <v>446.7</v>
      </c>
      <c r="L30" s="88">
        <v>446.1</v>
      </c>
      <c r="M30" s="89">
        <v>0.53390000000000004</v>
      </c>
      <c r="N30" s="93">
        <v>0.10970000000000001</v>
      </c>
      <c r="O30" s="93">
        <v>0.64359999999999995</v>
      </c>
      <c r="P30" s="89">
        <v>1440</v>
      </c>
      <c r="Q30" s="38">
        <f t="shared" si="35"/>
        <v>82.955251709136121</v>
      </c>
      <c r="R30" s="38">
        <f t="shared" si="36"/>
        <v>-2.9343320485782729</v>
      </c>
      <c r="S30" s="38">
        <f t="shared" si="37"/>
        <v>17.044748290863893</v>
      </c>
      <c r="T30" s="38">
        <f t="shared" si="38"/>
        <v>-0.42661341563038774</v>
      </c>
      <c r="U30" s="38">
        <f t="shared" si="39"/>
        <v>-2.5158661637963702</v>
      </c>
      <c r="V30" s="38">
        <f t="shared" si="40"/>
        <v>-2.6152182272709106</v>
      </c>
      <c r="W30" s="174"/>
      <c r="X30" s="157">
        <f t="shared" si="2"/>
        <v>-2.2097798622093809</v>
      </c>
      <c r="Y30" s="157">
        <f t="shared" si="3"/>
        <v>-7.2097798622093805</v>
      </c>
      <c r="Z30" s="157">
        <f t="shared" si="4"/>
        <v>2.7902201377906191</v>
      </c>
      <c r="AA30" s="157">
        <f t="shared" si="5"/>
        <v>-5.0259803312326028</v>
      </c>
      <c r="AB30" s="157">
        <f t="shared" si="6"/>
        <v>0.60642060681384091</v>
      </c>
      <c r="AC30" s="157">
        <f t="shared" si="7"/>
        <v>-0.33492929413857342</v>
      </c>
      <c r="AD30" s="157">
        <f t="shared" si="8"/>
        <v>-5.3349292941385738</v>
      </c>
      <c r="AE30" s="157">
        <f t="shared" si="9"/>
        <v>4.6650707058614262</v>
      </c>
      <c r="AF30" s="157">
        <f t="shared" si="10"/>
        <v>-5.065342632152646</v>
      </c>
      <c r="AG30" s="157">
        <f t="shared" si="11"/>
        <v>4.3954840438754985</v>
      </c>
      <c r="AH30" s="157">
        <f t="shared" si="12"/>
        <v>-1.9785579749168687</v>
      </c>
      <c r="AI30" s="157">
        <f t="shared" si="13"/>
        <v>-6.9785579749168685</v>
      </c>
      <c r="AJ30" s="157">
        <f t="shared" si="14"/>
        <v>3.0214420250831315</v>
      </c>
      <c r="AK30" s="157">
        <f t="shared" si="15"/>
        <v>-5.2359913048134166</v>
      </c>
      <c r="AL30" s="157">
        <f t="shared" si="16"/>
        <v>1.2788753549796794</v>
      </c>
      <c r="AM30" s="157">
        <f t="shared" si="17"/>
        <v>-2.1623324533245798</v>
      </c>
      <c r="AN30" s="157">
        <f t="shared" si="18"/>
        <v>-7.1623324533245798</v>
      </c>
      <c r="AO30" s="157">
        <f t="shared" si="19"/>
        <v>2.8376675466754202</v>
      </c>
      <c r="AP30" s="157">
        <f t="shared" si="20"/>
        <v>-5.100215006998936</v>
      </c>
      <c r="AQ30" s="157">
        <f t="shared" si="21"/>
        <v>0.77555010034977645</v>
      </c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3"/>
      <c r="CA30" s="43"/>
      <c r="CB30" s="43"/>
      <c r="CC30" s="43"/>
      <c r="CD30" s="43"/>
      <c r="CE30" s="43"/>
      <c r="CF30" s="43"/>
      <c r="CG30" s="43"/>
      <c r="CH30" s="43"/>
      <c r="CI30" s="43"/>
      <c r="CJ30" s="43"/>
      <c r="CK30" s="43"/>
      <c r="CL30" s="43"/>
      <c r="CM30" s="43"/>
      <c r="CN30" s="43"/>
      <c r="CO30" s="43"/>
      <c r="CP30" s="43"/>
      <c r="CQ30" s="43"/>
      <c r="CR30" s="43"/>
      <c r="CS30" s="43"/>
      <c r="CT30" s="43"/>
      <c r="CU30" s="43"/>
      <c r="CV30" s="43"/>
      <c r="CW30" s="43"/>
      <c r="CX30" s="43"/>
      <c r="CY30" s="43"/>
      <c r="CZ30" s="43"/>
      <c r="DA30" s="43"/>
      <c r="DB30" s="43"/>
      <c r="DC30" s="43"/>
      <c r="DD30" s="43"/>
      <c r="DE30" s="43"/>
      <c r="DF30" s="43"/>
      <c r="DG30" s="43"/>
      <c r="DH30" s="43"/>
      <c r="DI30" s="43"/>
      <c r="DJ30" s="43"/>
      <c r="DK30" s="43"/>
      <c r="DL30" s="43"/>
      <c r="DM30" s="43"/>
      <c r="DN30" s="43"/>
      <c r="DO30" s="43"/>
      <c r="DP30" s="43"/>
      <c r="DQ30" s="43"/>
      <c r="DR30" s="43"/>
      <c r="DS30" s="43"/>
      <c r="DT30" s="43"/>
      <c r="DU30" s="43"/>
      <c r="DV30" s="43"/>
      <c r="DW30" s="43"/>
      <c r="DX30" s="43"/>
      <c r="DY30" s="43"/>
      <c r="DZ30" s="43"/>
    </row>
    <row r="31" spans="1:130" s="5" customFormat="1" x14ac:dyDescent="0.25">
      <c r="A31" s="36" t="s">
        <v>22</v>
      </c>
      <c r="B31" s="49" t="s">
        <v>102</v>
      </c>
      <c r="C31" s="198" t="s">
        <v>191</v>
      </c>
      <c r="D31" s="40" t="s">
        <v>108</v>
      </c>
      <c r="E31" s="133">
        <v>446.13902000000002</v>
      </c>
      <c r="F31" s="133">
        <f t="shared" si="22"/>
        <v>446.8</v>
      </c>
      <c r="G31" s="191">
        <v>0.55056000000000005</v>
      </c>
      <c r="H31" s="191">
        <v>0.11042</v>
      </c>
      <c r="I31" s="185">
        <f t="shared" si="23"/>
        <v>0.66098000000000001</v>
      </c>
      <c r="J31" s="38">
        <f t="shared" si="24"/>
        <v>1480.728254418578</v>
      </c>
      <c r="K31" s="154"/>
      <c r="L31" s="88">
        <v>446.7</v>
      </c>
      <c r="M31" s="93">
        <v>0.53339999999999999</v>
      </c>
      <c r="N31" s="199">
        <v>0.1096</v>
      </c>
      <c r="O31" s="93">
        <v>0.64300000000000002</v>
      </c>
      <c r="P31" s="89">
        <v>1441</v>
      </c>
      <c r="Q31" s="38">
        <f t="shared" si="35"/>
        <v>82.954898911353027</v>
      </c>
      <c r="R31" s="38">
        <f t="shared" si="36"/>
        <v>-3.1168265039232894</v>
      </c>
      <c r="S31" s="38">
        <f t="shared" si="37"/>
        <v>17.045101088646966</v>
      </c>
      <c r="T31" s="38">
        <f t="shared" si="38"/>
        <v>-0.74261909074443155</v>
      </c>
      <c r="U31" s="38">
        <f t="shared" si="39"/>
        <v>-2.7202033344427963</v>
      </c>
      <c r="V31" s="38">
        <f t="shared" si="40"/>
        <v>-2.6830212971236689</v>
      </c>
      <c r="W31" s="174"/>
      <c r="X31" s="157">
        <f t="shared" si="2"/>
        <v>-2.2097798622093809</v>
      </c>
      <c r="Y31" s="157">
        <f t="shared" si="3"/>
        <v>-7.2097798622093805</v>
      </c>
      <c r="Z31" s="157">
        <f t="shared" si="4"/>
        <v>2.7902201377906191</v>
      </c>
      <c r="AA31" s="157">
        <f t="shared" si="5"/>
        <v>-5.0259803312326028</v>
      </c>
      <c r="AB31" s="157">
        <f t="shared" si="6"/>
        <v>0.60642060681384091</v>
      </c>
      <c r="AC31" s="157">
        <f t="shared" si="7"/>
        <v>-0.33492929413857342</v>
      </c>
      <c r="AD31" s="157">
        <f t="shared" si="8"/>
        <v>-5.3349292941385738</v>
      </c>
      <c r="AE31" s="157">
        <f t="shared" si="9"/>
        <v>4.6650707058614262</v>
      </c>
      <c r="AF31" s="157">
        <f t="shared" si="10"/>
        <v>-5.065342632152646</v>
      </c>
      <c r="AG31" s="157">
        <f t="shared" si="11"/>
        <v>4.3954840438754985</v>
      </c>
      <c r="AH31" s="157">
        <f t="shared" si="12"/>
        <v>-1.9785579749168687</v>
      </c>
      <c r="AI31" s="157">
        <f t="shared" si="13"/>
        <v>-6.9785579749168685</v>
      </c>
      <c r="AJ31" s="157">
        <f t="shared" si="14"/>
        <v>3.0214420250831315</v>
      </c>
      <c r="AK31" s="157">
        <f t="shared" si="15"/>
        <v>-5.2359913048134166</v>
      </c>
      <c r="AL31" s="157">
        <f t="shared" si="16"/>
        <v>1.2788753549796794</v>
      </c>
      <c r="AM31" s="157">
        <f t="shared" si="17"/>
        <v>-2.1623324533245798</v>
      </c>
      <c r="AN31" s="157">
        <f t="shared" si="18"/>
        <v>-7.1623324533245798</v>
      </c>
      <c r="AO31" s="157">
        <f t="shared" si="19"/>
        <v>2.8376675466754202</v>
      </c>
      <c r="AP31" s="157">
        <f t="shared" si="20"/>
        <v>-5.100215006998936</v>
      </c>
      <c r="AQ31" s="157">
        <f t="shared" si="21"/>
        <v>0.77555010034977645</v>
      </c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3"/>
      <c r="CA31" s="43"/>
      <c r="CB31" s="43"/>
      <c r="CC31" s="43"/>
      <c r="CD31" s="43"/>
      <c r="CE31" s="43"/>
      <c r="CF31" s="43"/>
      <c r="CG31" s="43"/>
      <c r="CH31" s="43"/>
      <c r="CI31" s="43"/>
      <c r="CJ31" s="43"/>
      <c r="CK31" s="43"/>
      <c r="CL31" s="43"/>
      <c r="CM31" s="43"/>
      <c r="CN31" s="43"/>
      <c r="CO31" s="43"/>
      <c r="CP31" s="43"/>
      <c r="CQ31" s="43"/>
      <c r="CR31" s="43"/>
      <c r="CS31" s="43"/>
      <c r="CT31" s="43"/>
      <c r="CU31" s="43"/>
      <c r="CV31" s="43"/>
      <c r="CW31" s="43"/>
      <c r="CX31" s="43"/>
      <c r="CY31" s="43"/>
      <c r="CZ31" s="43"/>
      <c r="DA31" s="43"/>
      <c r="DB31" s="43"/>
      <c r="DC31" s="43"/>
      <c r="DD31" s="43"/>
      <c r="DE31" s="43"/>
      <c r="DF31" s="43"/>
      <c r="DG31" s="43"/>
      <c r="DH31" s="43"/>
      <c r="DI31" s="43"/>
      <c r="DJ31" s="43"/>
      <c r="DK31" s="43"/>
      <c r="DL31" s="43"/>
      <c r="DM31" s="43"/>
      <c r="DN31" s="43"/>
      <c r="DO31" s="43"/>
      <c r="DP31" s="43"/>
      <c r="DQ31" s="43"/>
      <c r="DR31" s="43"/>
      <c r="DS31" s="43"/>
      <c r="DT31" s="43"/>
      <c r="DU31" s="43"/>
      <c r="DV31" s="43"/>
      <c r="DW31" s="43"/>
      <c r="DX31" s="43"/>
      <c r="DY31" s="43"/>
      <c r="DZ31" s="43"/>
    </row>
    <row r="32" spans="1:130" s="5" customFormat="1" x14ac:dyDescent="0.25">
      <c r="A32" s="36" t="s">
        <v>22</v>
      </c>
      <c r="B32" s="49" t="s">
        <v>102</v>
      </c>
      <c r="C32" s="198" t="s">
        <v>205</v>
      </c>
      <c r="D32" s="40" t="s">
        <v>109</v>
      </c>
      <c r="E32" s="133">
        <v>445.73866999999996</v>
      </c>
      <c r="F32" s="133">
        <f t="shared" si="22"/>
        <v>446.4</v>
      </c>
      <c r="G32" s="191">
        <v>0.55067999999999995</v>
      </c>
      <c r="H32" s="191">
        <v>0.11065</v>
      </c>
      <c r="I32" s="185">
        <f t="shared" si="23"/>
        <v>0.66132999999999997</v>
      </c>
      <c r="J32" s="38">
        <f t="shared" si="24"/>
        <v>1482.8417944164898</v>
      </c>
      <c r="K32" s="89"/>
      <c r="L32" s="89">
        <v>446.3</v>
      </c>
      <c r="M32" s="93">
        <v>0.54379999999999995</v>
      </c>
      <c r="N32" s="93">
        <v>0.1072</v>
      </c>
      <c r="O32" s="93">
        <v>0.65100000000000002</v>
      </c>
      <c r="P32" s="89">
        <v>1460</v>
      </c>
      <c r="Q32" s="38">
        <f t="shared" si="35"/>
        <v>83.533026113671255</v>
      </c>
      <c r="R32" s="38">
        <f t="shared" si="36"/>
        <v>-1.2493644221689544</v>
      </c>
      <c r="S32" s="38">
        <f t="shared" si="37"/>
        <v>16.466973886328727</v>
      </c>
      <c r="T32" s="38">
        <f t="shared" si="38"/>
        <v>-3.1179394487121508</v>
      </c>
      <c r="U32" s="38">
        <f t="shared" si="39"/>
        <v>-1.5620038407451575</v>
      </c>
      <c r="V32" s="38">
        <f t="shared" si="40"/>
        <v>-1.5404067043765972</v>
      </c>
      <c r="W32" s="174"/>
      <c r="X32" s="157">
        <f t="shared" si="2"/>
        <v>-2.2097798622093809</v>
      </c>
      <c r="Y32" s="157">
        <f t="shared" si="3"/>
        <v>-7.2097798622093805</v>
      </c>
      <c r="Z32" s="157">
        <f t="shared" si="4"/>
        <v>2.7902201377906191</v>
      </c>
      <c r="AA32" s="157">
        <f t="shared" si="5"/>
        <v>-5.0259803312326028</v>
      </c>
      <c r="AB32" s="157">
        <f t="shared" si="6"/>
        <v>0.60642060681384091</v>
      </c>
      <c r="AC32" s="157">
        <f t="shared" si="7"/>
        <v>-0.33492929413857342</v>
      </c>
      <c r="AD32" s="157">
        <f t="shared" si="8"/>
        <v>-5.3349292941385738</v>
      </c>
      <c r="AE32" s="157">
        <f t="shared" si="9"/>
        <v>4.6650707058614262</v>
      </c>
      <c r="AF32" s="157">
        <f t="shared" si="10"/>
        <v>-5.065342632152646</v>
      </c>
      <c r="AG32" s="157">
        <f t="shared" si="11"/>
        <v>4.3954840438754985</v>
      </c>
      <c r="AH32" s="157">
        <f t="shared" si="12"/>
        <v>-1.9785579749168687</v>
      </c>
      <c r="AI32" s="157">
        <f t="shared" si="13"/>
        <v>-6.9785579749168685</v>
      </c>
      <c r="AJ32" s="157">
        <f t="shared" si="14"/>
        <v>3.0214420250831315</v>
      </c>
      <c r="AK32" s="157">
        <f t="shared" si="15"/>
        <v>-5.2359913048134166</v>
      </c>
      <c r="AL32" s="157">
        <f t="shared" si="16"/>
        <v>1.2788753549796794</v>
      </c>
      <c r="AM32" s="157">
        <f t="shared" si="17"/>
        <v>-2.1623324533245798</v>
      </c>
      <c r="AN32" s="157">
        <f t="shared" si="18"/>
        <v>-7.1623324533245798</v>
      </c>
      <c r="AO32" s="157">
        <f t="shared" si="19"/>
        <v>2.8376675466754202</v>
      </c>
      <c r="AP32" s="157">
        <f t="shared" si="20"/>
        <v>-5.100215006998936</v>
      </c>
      <c r="AQ32" s="157">
        <f t="shared" si="21"/>
        <v>0.77555010034977645</v>
      </c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3"/>
      <c r="CA32" s="43"/>
      <c r="CB32" s="43"/>
      <c r="CC32" s="43"/>
      <c r="CD32" s="43"/>
      <c r="CE32" s="43"/>
      <c r="CF32" s="43"/>
      <c r="CG32" s="43"/>
      <c r="CH32" s="43"/>
      <c r="CI32" s="43"/>
      <c r="CJ32" s="43"/>
      <c r="CK32" s="43"/>
      <c r="CL32" s="43"/>
      <c r="CM32" s="43"/>
      <c r="CN32" s="43"/>
      <c r="CO32" s="43"/>
      <c r="CP32" s="43"/>
      <c r="CQ32" s="43"/>
      <c r="CR32" s="43"/>
      <c r="CS32" s="43"/>
      <c r="CT32" s="43"/>
      <c r="CU32" s="43"/>
      <c r="CV32" s="43"/>
      <c r="CW32" s="43"/>
      <c r="CX32" s="43"/>
      <c r="CY32" s="43"/>
      <c r="CZ32" s="43"/>
      <c r="DA32" s="43"/>
      <c r="DB32" s="43"/>
      <c r="DC32" s="43"/>
      <c r="DD32" s="43"/>
      <c r="DE32" s="43"/>
      <c r="DF32" s="43"/>
      <c r="DG32" s="43"/>
      <c r="DH32" s="43"/>
      <c r="DI32" s="43"/>
      <c r="DJ32" s="43"/>
      <c r="DK32" s="43"/>
      <c r="DL32" s="43"/>
      <c r="DM32" s="43"/>
      <c r="DN32" s="43"/>
      <c r="DO32" s="43"/>
      <c r="DP32" s="43"/>
      <c r="DQ32" s="43"/>
      <c r="DR32" s="43"/>
      <c r="DS32" s="43"/>
      <c r="DT32" s="43"/>
      <c r="DU32" s="43"/>
      <c r="DV32" s="43"/>
      <c r="DW32" s="43"/>
      <c r="DX32" s="43"/>
      <c r="DY32" s="43"/>
      <c r="DZ32" s="43"/>
    </row>
    <row r="33" spans="1:130" s="5" customFormat="1" x14ac:dyDescent="0.25">
      <c r="A33" s="36" t="s">
        <v>22</v>
      </c>
      <c r="B33" s="49" t="s">
        <v>102</v>
      </c>
      <c r="C33" s="198" t="s">
        <v>121</v>
      </c>
      <c r="D33" s="40" t="s">
        <v>110</v>
      </c>
      <c r="E33" s="133">
        <v>446.13918999999993</v>
      </c>
      <c r="F33" s="133">
        <f t="shared" si="22"/>
        <v>446.7999999999999</v>
      </c>
      <c r="G33" s="191">
        <v>0.55052999999999996</v>
      </c>
      <c r="H33" s="191">
        <v>0.11028</v>
      </c>
      <c r="I33" s="185">
        <f t="shared" si="23"/>
        <v>0.66081000000000001</v>
      </c>
      <c r="J33" s="38">
        <f t="shared" si="24"/>
        <v>1480.3470691817824</v>
      </c>
      <c r="K33" s="89"/>
      <c r="L33" s="88">
        <v>446.7</v>
      </c>
      <c r="M33" s="93">
        <v>0.5353</v>
      </c>
      <c r="N33" s="93">
        <v>0.11</v>
      </c>
      <c r="O33" s="93">
        <v>0.64529999999999998</v>
      </c>
      <c r="P33" s="89">
        <v>1446</v>
      </c>
      <c r="Q33" s="38">
        <f t="shared" si="35"/>
        <v>82.953664962033173</v>
      </c>
      <c r="R33" s="38">
        <f t="shared" si="36"/>
        <v>-2.7664250812853011</v>
      </c>
      <c r="S33" s="38">
        <f t="shared" si="37"/>
        <v>17.046335037966838</v>
      </c>
      <c r="T33" s="38">
        <f t="shared" si="38"/>
        <v>-0.25389916575988614</v>
      </c>
      <c r="U33" s="38">
        <f t="shared" si="39"/>
        <v>-2.3471194443183401</v>
      </c>
      <c r="V33" s="38">
        <f t="shared" si="40"/>
        <v>-2.3202038154989397</v>
      </c>
      <c r="W33" s="174"/>
      <c r="X33" s="157">
        <f t="shared" si="2"/>
        <v>-2.2097798622093809</v>
      </c>
      <c r="Y33" s="157">
        <f t="shared" si="3"/>
        <v>-7.2097798622093805</v>
      </c>
      <c r="Z33" s="157">
        <f t="shared" si="4"/>
        <v>2.7902201377906191</v>
      </c>
      <c r="AA33" s="157">
        <f t="shared" si="5"/>
        <v>-5.0259803312326028</v>
      </c>
      <c r="AB33" s="157">
        <f t="shared" si="6"/>
        <v>0.60642060681384091</v>
      </c>
      <c r="AC33" s="157">
        <f t="shared" si="7"/>
        <v>-0.33492929413857342</v>
      </c>
      <c r="AD33" s="157">
        <f t="shared" si="8"/>
        <v>-5.3349292941385738</v>
      </c>
      <c r="AE33" s="157">
        <f t="shared" si="9"/>
        <v>4.6650707058614262</v>
      </c>
      <c r="AF33" s="157">
        <f t="shared" si="10"/>
        <v>-5.065342632152646</v>
      </c>
      <c r="AG33" s="157">
        <f t="shared" si="11"/>
        <v>4.3954840438754985</v>
      </c>
      <c r="AH33" s="157">
        <f t="shared" si="12"/>
        <v>-1.9785579749168687</v>
      </c>
      <c r="AI33" s="157">
        <f t="shared" si="13"/>
        <v>-6.9785579749168685</v>
      </c>
      <c r="AJ33" s="157">
        <f t="shared" si="14"/>
        <v>3.0214420250831315</v>
      </c>
      <c r="AK33" s="157">
        <f t="shared" si="15"/>
        <v>-5.2359913048134166</v>
      </c>
      <c r="AL33" s="157">
        <f t="shared" si="16"/>
        <v>1.2788753549796794</v>
      </c>
      <c r="AM33" s="157">
        <f t="shared" si="17"/>
        <v>-2.1623324533245798</v>
      </c>
      <c r="AN33" s="157">
        <f t="shared" si="18"/>
        <v>-7.1623324533245798</v>
      </c>
      <c r="AO33" s="157">
        <f t="shared" si="19"/>
        <v>2.8376675466754202</v>
      </c>
      <c r="AP33" s="157">
        <f t="shared" si="20"/>
        <v>-5.100215006998936</v>
      </c>
      <c r="AQ33" s="157">
        <f t="shared" si="21"/>
        <v>0.77555010034977645</v>
      </c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3"/>
      <c r="CA33" s="43"/>
      <c r="CB33" s="43"/>
      <c r="CC33" s="43"/>
      <c r="CD33" s="43"/>
      <c r="CE33" s="43"/>
      <c r="CF33" s="43"/>
      <c r="CG33" s="43"/>
      <c r="CH33" s="43"/>
      <c r="CI33" s="43"/>
      <c r="CJ33" s="43"/>
      <c r="CK33" s="43"/>
      <c r="CL33" s="43"/>
      <c r="CM33" s="43"/>
      <c r="CN33" s="43"/>
      <c r="CO33" s="43"/>
      <c r="CP33" s="43"/>
      <c r="CQ33" s="43"/>
      <c r="CR33" s="43"/>
      <c r="CS33" s="43"/>
      <c r="CT33" s="43"/>
      <c r="CU33" s="43"/>
      <c r="CV33" s="43"/>
      <c r="CW33" s="43"/>
      <c r="CX33" s="43"/>
      <c r="CY33" s="43"/>
      <c r="CZ33" s="43"/>
      <c r="DA33" s="43"/>
      <c r="DB33" s="43"/>
      <c r="DC33" s="43"/>
      <c r="DD33" s="43"/>
      <c r="DE33" s="43"/>
      <c r="DF33" s="43"/>
      <c r="DG33" s="43"/>
      <c r="DH33" s="43"/>
      <c r="DI33" s="43"/>
      <c r="DJ33" s="43"/>
      <c r="DK33" s="43"/>
      <c r="DL33" s="43"/>
      <c r="DM33" s="43"/>
      <c r="DN33" s="43"/>
      <c r="DO33" s="43"/>
      <c r="DP33" s="43"/>
      <c r="DQ33" s="43"/>
      <c r="DR33" s="43"/>
      <c r="DS33" s="43"/>
      <c r="DT33" s="43"/>
      <c r="DU33" s="43"/>
      <c r="DV33" s="43"/>
      <c r="DW33" s="43"/>
      <c r="DX33" s="43"/>
      <c r="DY33" s="43"/>
      <c r="DZ33" s="43"/>
    </row>
    <row r="34" spans="1:130" s="5" customFormat="1" x14ac:dyDescent="0.25">
      <c r="A34" s="36" t="s">
        <v>23</v>
      </c>
      <c r="B34" s="49" t="s">
        <v>103</v>
      </c>
      <c r="C34" s="36" t="s">
        <v>43</v>
      </c>
      <c r="D34" s="40" t="s">
        <v>108</v>
      </c>
      <c r="E34" s="133">
        <v>445.63909000000001</v>
      </c>
      <c r="F34" s="133">
        <f t="shared" si="22"/>
        <v>446.3</v>
      </c>
      <c r="G34" s="191">
        <v>0.5504</v>
      </c>
      <c r="H34" s="191">
        <v>0.11051</v>
      </c>
      <c r="I34" s="185">
        <f t="shared" si="23"/>
        <v>0.66091</v>
      </c>
      <c r="J34" s="38">
        <f t="shared" si="24"/>
        <v>1482.2315441227315</v>
      </c>
      <c r="K34" s="89"/>
      <c r="L34" s="88">
        <v>446.3</v>
      </c>
      <c r="M34" s="89">
        <v>0.54210000000000003</v>
      </c>
      <c r="N34" s="93">
        <v>0.1124</v>
      </c>
      <c r="O34" s="93">
        <v>0.65449999999999997</v>
      </c>
      <c r="P34" s="89">
        <v>1468</v>
      </c>
      <c r="Q34" s="38">
        <f t="shared" si="35"/>
        <v>82.826585179526376</v>
      </c>
      <c r="R34" s="38">
        <f t="shared" si="36"/>
        <v>-1.5079941860465069</v>
      </c>
      <c r="S34" s="38">
        <f t="shared" si="37"/>
        <v>17.173414820473646</v>
      </c>
      <c r="T34" s="38">
        <f t="shared" si="38"/>
        <v>1.7102524658401981</v>
      </c>
      <c r="U34" s="38">
        <f t="shared" si="39"/>
        <v>-0.9698748694981203</v>
      </c>
      <c r="V34" s="38">
        <f t="shared" si="40"/>
        <v>-0.96014311523470863</v>
      </c>
      <c r="W34" s="174"/>
      <c r="X34" s="157">
        <f t="shared" si="2"/>
        <v>-2.2097798622093809</v>
      </c>
      <c r="Y34" s="157">
        <f t="shared" si="3"/>
        <v>-7.2097798622093805</v>
      </c>
      <c r="Z34" s="157">
        <f t="shared" si="4"/>
        <v>2.7902201377906191</v>
      </c>
      <c r="AA34" s="157">
        <f t="shared" si="5"/>
        <v>-5.0259803312326028</v>
      </c>
      <c r="AB34" s="157">
        <f t="shared" si="6"/>
        <v>0.60642060681384091</v>
      </c>
      <c r="AC34" s="157">
        <f t="shared" si="7"/>
        <v>-0.33492929413857342</v>
      </c>
      <c r="AD34" s="157">
        <f t="shared" si="8"/>
        <v>-5.3349292941385738</v>
      </c>
      <c r="AE34" s="157">
        <f t="shared" si="9"/>
        <v>4.6650707058614262</v>
      </c>
      <c r="AF34" s="157">
        <f t="shared" si="10"/>
        <v>-5.065342632152646</v>
      </c>
      <c r="AG34" s="157">
        <f t="shared" si="11"/>
        <v>4.3954840438754985</v>
      </c>
      <c r="AH34" s="157">
        <f t="shared" si="12"/>
        <v>-1.9785579749168687</v>
      </c>
      <c r="AI34" s="157">
        <f t="shared" si="13"/>
        <v>-6.9785579749168685</v>
      </c>
      <c r="AJ34" s="157">
        <f t="shared" si="14"/>
        <v>3.0214420250831315</v>
      </c>
      <c r="AK34" s="157">
        <f t="shared" si="15"/>
        <v>-5.2359913048134166</v>
      </c>
      <c r="AL34" s="157">
        <f t="shared" si="16"/>
        <v>1.2788753549796794</v>
      </c>
      <c r="AM34" s="157">
        <f t="shared" si="17"/>
        <v>-2.1623324533245798</v>
      </c>
      <c r="AN34" s="157">
        <f t="shared" si="18"/>
        <v>-7.1623324533245798</v>
      </c>
      <c r="AO34" s="157">
        <f t="shared" si="19"/>
        <v>2.8376675466754202</v>
      </c>
      <c r="AP34" s="157">
        <f t="shared" si="20"/>
        <v>-5.100215006998936</v>
      </c>
      <c r="AQ34" s="157">
        <f t="shared" si="21"/>
        <v>0.77555010034977645</v>
      </c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3"/>
      <c r="CA34" s="43"/>
      <c r="CB34" s="43"/>
      <c r="CC34" s="43"/>
      <c r="CD34" s="43"/>
      <c r="CE34" s="43"/>
      <c r="CF34" s="43"/>
      <c r="CG34" s="43"/>
      <c r="CH34" s="43"/>
      <c r="CI34" s="43"/>
      <c r="CJ34" s="43"/>
      <c r="CK34" s="43"/>
      <c r="CL34" s="43"/>
      <c r="CM34" s="43"/>
      <c r="CN34" s="43"/>
      <c r="CO34" s="43"/>
      <c r="CP34" s="43"/>
      <c r="CQ34" s="43"/>
      <c r="CR34" s="43"/>
      <c r="CS34" s="43"/>
      <c r="CT34" s="43"/>
      <c r="CU34" s="43"/>
      <c r="CV34" s="43"/>
      <c r="CW34" s="43"/>
      <c r="CX34" s="43"/>
      <c r="CY34" s="43"/>
      <c r="CZ34" s="43"/>
      <c r="DA34" s="43"/>
      <c r="DB34" s="43"/>
      <c r="DC34" s="43"/>
      <c r="DD34" s="43"/>
      <c r="DE34" s="43"/>
      <c r="DF34" s="43"/>
      <c r="DG34" s="43"/>
      <c r="DH34" s="43"/>
      <c r="DI34" s="43"/>
      <c r="DJ34" s="43"/>
      <c r="DK34" s="43"/>
      <c r="DL34" s="43"/>
      <c r="DM34" s="43"/>
      <c r="DN34" s="43"/>
      <c r="DO34" s="43"/>
      <c r="DP34" s="43"/>
      <c r="DQ34" s="43"/>
      <c r="DR34" s="43"/>
      <c r="DS34" s="43"/>
      <c r="DT34" s="43"/>
      <c r="DU34" s="43"/>
      <c r="DV34" s="43"/>
      <c r="DW34" s="43"/>
      <c r="DX34" s="43"/>
      <c r="DY34" s="43"/>
      <c r="DZ34" s="43"/>
    </row>
    <row r="35" spans="1:130" s="5" customFormat="1" x14ac:dyDescent="0.25">
      <c r="A35" s="36" t="s">
        <v>23</v>
      </c>
      <c r="B35" s="49" t="s">
        <v>103</v>
      </c>
      <c r="C35" s="36" t="s">
        <v>43</v>
      </c>
      <c r="D35" s="40" t="s">
        <v>109</v>
      </c>
      <c r="E35" s="133">
        <v>446.73894000000001</v>
      </c>
      <c r="F35" s="133">
        <f t="shared" si="22"/>
        <v>447.40000000000003</v>
      </c>
      <c r="G35" s="191">
        <v>0.55061000000000004</v>
      </c>
      <c r="H35" s="191">
        <v>0.11045000000000001</v>
      </c>
      <c r="I35" s="185">
        <f t="shared" si="23"/>
        <v>0.66106000000000009</v>
      </c>
      <c r="J35" s="38">
        <f t="shared" si="24"/>
        <v>1478.9197887283847</v>
      </c>
      <c r="K35" s="89"/>
      <c r="L35" s="88">
        <v>447.3</v>
      </c>
      <c r="M35" s="93">
        <v>0.5454</v>
      </c>
      <c r="N35" s="89">
        <v>0.11119999999999999</v>
      </c>
      <c r="O35" s="89">
        <v>0.65659999999999996</v>
      </c>
      <c r="P35" s="89">
        <v>1469</v>
      </c>
      <c r="Q35" s="38">
        <f t="shared" si="35"/>
        <v>83.064270484313127</v>
      </c>
      <c r="R35" s="38">
        <f t="shared" si="36"/>
        <v>-0.94622327963532227</v>
      </c>
      <c r="S35" s="38">
        <f t="shared" si="37"/>
        <v>16.935729515686869</v>
      </c>
      <c r="T35" s="38">
        <f t="shared" si="38"/>
        <v>0.67904028972384489</v>
      </c>
      <c r="U35" s="38">
        <f t="shared" si="39"/>
        <v>-0.67467400841075387</v>
      </c>
      <c r="V35" s="38">
        <f t="shared" si="40"/>
        <v>-0.67074555388253865</v>
      </c>
      <c r="W35" s="174"/>
      <c r="X35" s="157">
        <f t="shared" si="2"/>
        <v>-2.2097798622093809</v>
      </c>
      <c r="Y35" s="157">
        <f t="shared" si="3"/>
        <v>-7.2097798622093805</v>
      </c>
      <c r="Z35" s="157">
        <f t="shared" si="4"/>
        <v>2.7902201377906191</v>
      </c>
      <c r="AA35" s="157">
        <f t="shared" si="5"/>
        <v>-5.0259803312326028</v>
      </c>
      <c r="AB35" s="157">
        <f t="shared" si="6"/>
        <v>0.60642060681384091</v>
      </c>
      <c r="AC35" s="157">
        <f t="shared" si="7"/>
        <v>-0.33492929413857342</v>
      </c>
      <c r="AD35" s="157">
        <f t="shared" si="8"/>
        <v>-5.3349292941385738</v>
      </c>
      <c r="AE35" s="157">
        <f t="shared" si="9"/>
        <v>4.6650707058614262</v>
      </c>
      <c r="AF35" s="157">
        <f t="shared" si="10"/>
        <v>-5.065342632152646</v>
      </c>
      <c r="AG35" s="157">
        <f t="shared" si="11"/>
        <v>4.3954840438754985</v>
      </c>
      <c r="AH35" s="157">
        <f t="shared" si="12"/>
        <v>-1.9785579749168687</v>
      </c>
      <c r="AI35" s="157">
        <f t="shared" si="13"/>
        <v>-6.9785579749168685</v>
      </c>
      <c r="AJ35" s="157">
        <f t="shared" si="14"/>
        <v>3.0214420250831315</v>
      </c>
      <c r="AK35" s="157">
        <f t="shared" si="15"/>
        <v>-5.2359913048134166</v>
      </c>
      <c r="AL35" s="157">
        <f t="shared" si="16"/>
        <v>1.2788753549796794</v>
      </c>
      <c r="AM35" s="157">
        <f t="shared" si="17"/>
        <v>-2.1623324533245798</v>
      </c>
      <c r="AN35" s="157">
        <f t="shared" si="18"/>
        <v>-7.1623324533245798</v>
      </c>
      <c r="AO35" s="157">
        <f t="shared" si="19"/>
        <v>2.8376675466754202</v>
      </c>
      <c r="AP35" s="157">
        <f t="shared" si="20"/>
        <v>-5.100215006998936</v>
      </c>
      <c r="AQ35" s="157">
        <f t="shared" si="21"/>
        <v>0.77555010034977645</v>
      </c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3"/>
      <c r="CA35" s="43"/>
      <c r="CB35" s="43"/>
      <c r="CC35" s="43"/>
      <c r="CD35" s="43"/>
      <c r="CE35" s="43"/>
      <c r="CF35" s="43"/>
      <c r="CG35" s="43"/>
      <c r="CH35" s="43"/>
      <c r="CI35" s="43"/>
      <c r="CJ35" s="43"/>
      <c r="CK35" s="43"/>
      <c r="CL35" s="43"/>
      <c r="CM35" s="43"/>
      <c r="CN35" s="43"/>
      <c r="CO35" s="43"/>
      <c r="CP35" s="43"/>
      <c r="CQ35" s="43"/>
      <c r="CR35" s="43"/>
      <c r="CS35" s="43"/>
      <c r="CT35" s="43"/>
      <c r="CU35" s="43"/>
      <c r="CV35" s="43"/>
      <c r="CW35" s="43"/>
      <c r="CX35" s="43"/>
      <c r="CY35" s="43"/>
      <c r="CZ35" s="43"/>
      <c r="DA35" s="43"/>
      <c r="DB35" s="43"/>
      <c r="DC35" s="43"/>
      <c r="DD35" s="43"/>
      <c r="DE35" s="43"/>
      <c r="DF35" s="43"/>
      <c r="DG35" s="43"/>
      <c r="DH35" s="43"/>
      <c r="DI35" s="43"/>
      <c r="DJ35" s="43"/>
      <c r="DK35" s="43"/>
      <c r="DL35" s="43"/>
      <c r="DM35" s="43"/>
      <c r="DN35" s="43"/>
      <c r="DO35" s="43"/>
      <c r="DP35" s="43"/>
      <c r="DQ35" s="43"/>
      <c r="DR35" s="43"/>
      <c r="DS35" s="43"/>
      <c r="DT35" s="43"/>
      <c r="DU35" s="43"/>
      <c r="DV35" s="43"/>
      <c r="DW35" s="43"/>
      <c r="DX35" s="43"/>
      <c r="DY35" s="43"/>
      <c r="DZ35" s="43"/>
    </row>
    <row r="36" spans="1:130" s="5" customFormat="1" x14ac:dyDescent="0.25">
      <c r="A36" s="184" t="s">
        <v>23</v>
      </c>
      <c r="B36" s="131" t="s">
        <v>103</v>
      </c>
      <c r="C36" s="36" t="s">
        <v>43</v>
      </c>
      <c r="D36" s="40" t="s">
        <v>110</v>
      </c>
      <c r="E36" s="133">
        <v>446.43939999999998</v>
      </c>
      <c r="F36" s="133">
        <f t="shared" si="22"/>
        <v>447.09999999999997</v>
      </c>
      <c r="G36" s="191">
        <v>0.55042999999999997</v>
      </c>
      <c r="H36" s="191">
        <v>0.11017</v>
      </c>
      <c r="I36" s="185">
        <f t="shared" si="23"/>
        <v>0.66059999999999997</v>
      </c>
      <c r="J36" s="38">
        <f t="shared" si="24"/>
        <v>1478.882295865455</v>
      </c>
      <c r="K36" s="89"/>
      <c r="L36" s="88">
        <v>447.1</v>
      </c>
      <c r="M36" s="93">
        <v>0.55640000000000001</v>
      </c>
      <c r="N36" s="89">
        <v>0.1104</v>
      </c>
      <c r="O36" s="93">
        <v>0.66679999999999995</v>
      </c>
      <c r="P36" s="89">
        <v>1493</v>
      </c>
      <c r="Q36" s="38">
        <f t="shared" si="35"/>
        <v>83.443311337732467</v>
      </c>
      <c r="R36" s="38">
        <f t="shared" si="36"/>
        <v>1.0846065803099452</v>
      </c>
      <c r="S36" s="38">
        <f t="shared" si="37"/>
        <v>16.556688662267547</v>
      </c>
      <c r="T36" s="38">
        <f t="shared" si="38"/>
        <v>0.20876826722337669</v>
      </c>
      <c r="U36" s="38">
        <f t="shared" si="39"/>
        <v>0.93854072055706683</v>
      </c>
      <c r="V36" s="38">
        <f t="shared" si="40"/>
        <v>0.95461986217660144</v>
      </c>
      <c r="W36" s="174"/>
      <c r="X36" s="157">
        <f t="shared" ref="X36:X72" si="41">$R$77</f>
        <v>-2.2097798622093809</v>
      </c>
      <c r="Y36" s="157">
        <f t="shared" ref="Y36:Y72" si="42">$R$77-5</f>
        <v>-7.2097798622093805</v>
      </c>
      <c r="Z36" s="157">
        <f t="shared" ref="Z36:Z72" si="43">$R$77+5</f>
        <v>2.7902201377906191</v>
      </c>
      <c r="AA36" s="157">
        <f t="shared" ref="AA36:AA72" si="44">($R$77-(3*$R$80))</f>
        <v>-5.0259803312326028</v>
      </c>
      <c r="AB36" s="157">
        <f t="shared" ref="AB36:AB72" si="45">($R$77+(3*$R$80))</f>
        <v>0.60642060681384091</v>
      </c>
      <c r="AC36" s="157">
        <f t="shared" ref="AC36:AC72" si="46">$T$77</f>
        <v>-0.33492929413857342</v>
      </c>
      <c r="AD36" s="157">
        <f t="shared" ref="AD36:AD72" si="47">$T$77-5</f>
        <v>-5.3349292941385738</v>
      </c>
      <c r="AE36" s="157">
        <f t="shared" ref="AE36:AE72" si="48">$T$77+5</f>
        <v>4.6650707058614262</v>
      </c>
      <c r="AF36" s="157">
        <f t="shared" ref="AF36:AF72" si="49">($T$77-(3*$T$80))</f>
        <v>-5.065342632152646</v>
      </c>
      <c r="AG36" s="157">
        <f t="shared" ref="AG36:AG72" si="50">($T$77+(3*$T$80))</f>
        <v>4.3954840438754985</v>
      </c>
      <c r="AH36" s="157">
        <f t="shared" ref="AH36:AH72" si="51">$U$77</f>
        <v>-1.9785579749168687</v>
      </c>
      <c r="AI36" s="157">
        <f t="shared" ref="AI36:AI72" si="52">$U$77-5</f>
        <v>-6.9785579749168685</v>
      </c>
      <c r="AJ36" s="157">
        <f t="shared" ref="AJ36:AJ72" si="53">$U$77+5</f>
        <v>3.0214420250831315</v>
      </c>
      <c r="AK36" s="157">
        <f t="shared" ref="AK36:AK72" si="54">($U$77-(3*$U$80))</f>
        <v>-5.2359913048134166</v>
      </c>
      <c r="AL36" s="157">
        <f t="shared" ref="AL36:AL72" si="55">($U$77+(3*$U$80))</f>
        <v>1.2788753549796794</v>
      </c>
      <c r="AM36" s="157">
        <f t="shared" ref="AM36:AM72" si="56">$V$77</f>
        <v>-2.1623324533245798</v>
      </c>
      <c r="AN36" s="157">
        <f t="shared" ref="AN36:AN72" si="57">$V$77-5</f>
        <v>-7.1623324533245798</v>
      </c>
      <c r="AO36" s="157">
        <f t="shared" ref="AO36:AO72" si="58">$V$77+5</f>
        <v>2.8376675466754202</v>
      </c>
      <c r="AP36" s="157">
        <f t="shared" ref="AP36:AP72" si="59">($V$77-(3*$V$80))</f>
        <v>-5.100215006998936</v>
      </c>
      <c r="AQ36" s="157">
        <f t="shared" ref="AQ36:AQ72" si="60">($V$77+(3*$V$80))</f>
        <v>0.77555010034977645</v>
      </c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3"/>
      <c r="CA36" s="43"/>
      <c r="CB36" s="43"/>
      <c r="CC36" s="43"/>
      <c r="CD36" s="43"/>
      <c r="CE36" s="43"/>
      <c r="CF36" s="43"/>
      <c r="CG36" s="43"/>
      <c r="CH36" s="43"/>
      <c r="CI36" s="43"/>
      <c r="CJ36" s="43"/>
      <c r="CK36" s="43"/>
      <c r="CL36" s="43"/>
      <c r="CM36" s="43"/>
      <c r="CN36" s="43"/>
      <c r="CO36" s="43"/>
      <c r="CP36" s="43"/>
      <c r="CQ36" s="43"/>
      <c r="CR36" s="43"/>
      <c r="CS36" s="43"/>
      <c r="CT36" s="43"/>
      <c r="CU36" s="43"/>
      <c r="CV36" s="43"/>
      <c r="CW36" s="43"/>
      <c r="CX36" s="43"/>
      <c r="CY36" s="43"/>
      <c r="CZ36" s="43"/>
      <c r="DA36" s="43"/>
      <c r="DB36" s="43"/>
      <c r="DC36" s="43"/>
      <c r="DD36" s="43"/>
      <c r="DE36" s="43"/>
      <c r="DF36" s="43"/>
      <c r="DG36" s="43"/>
      <c r="DH36" s="43"/>
      <c r="DI36" s="43"/>
      <c r="DJ36" s="43"/>
      <c r="DK36" s="43"/>
      <c r="DL36" s="43"/>
      <c r="DM36" s="43"/>
      <c r="DN36" s="43"/>
      <c r="DO36" s="43"/>
      <c r="DP36" s="43"/>
      <c r="DQ36" s="43"/>
      <c r="DR36" s="43"/>
      <c r="DS36" s="43"/>
      <c r="DT36" s="43"/>
      <c r="DU36" s="43"/>
      <c r="DV36" s="43"/>
      <c r="DW36" s="43"/>
      <c r="DX36" s="43"/>
      <c r="DY36" s="43"/>
      <c r="DZ36" s="43"/>
    </row>
    <row r="37" spans="1:130" s="5" customFormat="1" x14ac:dyDescent="0.25">
      <c r="A37" s="36" t="s">
        <v>42</v>
      </c>
      <c r="B37" s="49" t="s">
        <v>175</v>
      </c>
      <c r="C37" s="36" t="s">
        <v>186</v>
      </c>
      <c r="D37" s="40" t="s">
        <v>108</v>
      </c>
      <c r="E37" s="133">
        <v>447.13839999999993</v>
      </c>
      <c r="F37" s="133">
        <f t="shared" si="22"/>
        <v>447.79999999999995</v>
      </c>
      <c r="G37" s="191">
        <v>0.55076000000000003</v>
      </c>
      <c r="H37" s="191">
        <v>0.11083999999999999</v>
      </c>
      <c r="I37" s="185">
        <f t="shared" si="23"/>
        <v>0.66159999999999997</v>
      </c>
      <c r="J37" s="38">
        <f t="shared" si="24"/>
        <v>1478.8056357610644</v>
      </c>
      <c r="K37" s="89">
        <v>447.07459999999998</v>
      </c>
      <c r="L37" s="89">
        <v>447.7</v>
      </c>
      <c r="M37" s="93">
        <v>0.53320000000000001</v>
      </c>
      <c r="N37" s="93">
        <v>9.2200000000000004E-2</v>
      </c>
      <c r="O37" s="93">
        <v>0.62539999999999996</v>
      </c>
      <c r="P37" s="93">
        <v>1398.8716999999999</v>
      </c>
      <c r="Q37" s="38">
        <f t="shared" si="35"/>
        <v>85.257435241445478</v>
      </c>
      <c r="R37" s="38">
        <f t="shared" si="36"/>
        <v>-3.1883215919819921</v>
      </c>
      <c r="S37" s="38">
        <f t="shared" si="37"/>
        <v>14.742564758554527</v>
      </c>
      <c r="T37" s="38">
        <f t="shared" si="38"/>
        <v>-16.817033561891005</v>
      </c>
      <c r="U37" s="38">
        <f t="shared" si="39"/>
        <v>-5.4715840386940764</v>
      </c>
      <c r="V37" s="38">
        <f t="shared" si="40"/>
        <v>-5.4053037010456526</v>
      </c>
      <c r="W37" s="174"/>
      <c r="X37" s="157">
        <f t="shared" si="41"/>
        <v>-2.2097798622093809</v>
      </c>
      <c r="Y37" s="157">
        <f t="shared" si="42"/>
        <v>-7.2097798622093805</v>
      </c>
      <c r="Z37" s="157">
        <f t="shared" si="43"/>
        <v>2.7902201377906191</v>
      </c>
      <c r="AA37" s="157">
        <f t="shared" si="44"/>
        <v>-5.0259803312326028</v>
      </c>
      <c r="AB37" s="157">
        <f t="shared" si="45"/>
        <v>0.60642060681384091</v>
      </c>
      <c r="AC37" s="157">
        <f t="shared" si="46"/>
        <v>-0.33492929413857342</v>
      </c>
      <c r="AD37" s="157">
        <f t="shared" si="47"/>
        <v>-5.3349292941385738</v>
      </c>
      <c r="AE37" s="157">
        <f t="shared" si="48"/>
        <v>4.6650707058614262</v>
      </c>
      <c r="AF37" s="157">
        <f t="shared" si="49"/>
        <v>-5.065342632152646</v>
      </c>
      <c r="AG37" s="157">
        <f t="shared" si="50"/>
        <v>4.3954840438754985</v>
      </c>
      <c r="AH37" s="157">
        <f t="shared" si="51"/>
        <v>-1.9785579749168687</v>
      </c>
      <c r="AI37" s="157">
        <f t="shared" si="52"/>
        <v>-6.9785579749168685</v>
      </c>
      <c r="AJ37" s="157">
        <f t="shared" si="53"/>
        <v>3.0214420250831315</v>
      </c>
      <c r="AK37" s="157">
        <f t="shared" si="54"/>
        <v>-5.2359913048134166</v>
      </c>
      <c r="AL37" s="157">
        <f t="shared" si="55"/>
        <v>1.2788753549796794</v>
      </c>
      <c r="AM37" s="157">
        <f t="shared" si="56"/>
        <v>-2.1623324533245798</v>
      </c>
      <c r="AN37" s="157">
        <f t="shared" si="57"/>
        <v>-7.1623324533245798</v>
      </c>
      <c r="AO37" s="157">
        <f t="shared" si="58"/>
        <v>2.8376675466754202</v>
      </c>
      <c r="AP37" s="157">
        <f t="shared" si="59"/>
        <v>-5.100215006998936</v>
      </c>
      <c r="AQ37" s="157">
        <f t="shared" si="60"/>
        <v>0.77555010034977645</v>
      </c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3"/>
      <c r="CA37" s="43"/>
      <c r="CB37" s="43"/>
      <c r="CC37" s="43"/>
      <c r="CD37" s="43"/>
      <c r="CE37" s="43"/>
      <c r="CF37" s="43"/>
      <c r="CG37" s="43"/>
      <c r="CH37" s="43"/>
      <c r="CI37" s="43"/>
      <c r="CJ37" s="43"/>
      <c r="CK37" s="43"/>
      <c r="CL37" s="43"/>
      <c r="CM37" s="43"/>
      <c r="CN37" s="43"/>
      <c r="CO37" s="43"/>
      <c r="CP37" s="43"/>
      <c r="CQ37" s="43"/>
      <c r="CR37" s="43"/>
      <c r="CS37" s="43"/>
      <c r="CT37" s="43"/>
      <c r="CU37" s="43"/>
      <c r="CV37" s="43"/>
      <c r="CW37" s="43"/>
      <c r="CX37" s="43"/>
      <c r="CY37" s="43"/>
      <c r="CZ37" s="43"/>
      <c r="DA37" s="43"/>
      <c r="DB37" s="43"/>
      <c r="DC37" s="43"/>
      <c r="DD37" s="43"/>
      <c r="DE37" s="43"/>
      <c r="DF37" s="43"/>
      <c r="DG37" s="43"/>
      <c r="DH37" s="43"/>
      <c r="DI37" s="43"/>
      <c r="DJ37" s="43"/>
      <c r="DK37" s="43"/>
      <c r="DL37" s="43"/>
      <c r="DM37" s="43"/>
      <c r="DN37" s="43"/>
      <c r="DO37" s="43"/>
      <c r="DP37" s="43"/>
      <c r="DQ37" s="43"/>
      <c r="DR37" s="43"/>
      <c r="DS37" s="43"/>
      <c r="DT37" s="43"/>
      <c r="DU37" s="43"/>
      <c r="DV37" s="43"/>
      <c r="DW37" s="43"/>
      <c r="DX37" s="43"/>
      <c r="DY37" s="43"/>
      <c r="DZ37" s="43"/>
    </row>
    <row r="38" spans="1:130" s="5" customFormat="1" x14ac:dyDescent="0.25">
      <c r="A38" s="36" t="s">
        <v>42</v>
      </c>
      <c r="B38" s="49" t="s">
        <v>175</v>
      </c>
      <c r="C38" s="36" t="s">
        <v>186</v>
      </c>
      <c r="D38" s="40" t="s">
        <v>109</v>
      </c>
      <c r="E38" s="133">
        <v>448.43946</v>
      </c>
      <c r="F38" s="133">
        <f t="shared" si="22"/>
        <v>449.1</v>
      </c>
      <c r="G38" s="191">
        <v>0.55027000000000004</v>
      </c>
      <c r="H38" s="191">
        <v>0.11027000000000001</v>
      </c>
      <c r="I38" s="185">
        <f t="shared" si="23"/>
        <v>0.66054000000000002</v>
      </c>
      <c r="J38" s="38">
        <f t="shared" si="24"/>
        <v>1472.1564308408131</v>
      </c>
      <c r="K38" s="89">
        <v>448.2559</v>
      </c>
      <c r="L38" s="89">
        <v>448.9</v>
      </c>
      <c r="M38" s="93">
        <v>0.53639999999999999</v>
      </c>
      <c r="N38" s="93">
        <v>0.1077</v>
      </c>
      <c r="O38" s="93">
        <v>0.64410000000000001</v>
      </c>
      <c r="P38" s="93">
        <v>1436.9023999999999</v>
      </c>
      <c r="Q38" s="38">
        <f t="shared" si="35"/>
        <v>83.278993945039588</v>
      </c>
      <c r="R38" s="38">
        <f t="shared" si="36"/>
        <v>-2.5205808057862593</v>
      </c>
      <c r="S38" s="38">
        <f t="shared" si="37"/>
        <v>16.721006054960412</v>
      </c>
      <c r="T38" s="38">
        <f t="shared" si="38"/>
        <v>-2.3306429672621771</v>
      </c>
      <c r="U38" s="38">
        <f t="shared" si="39"/>
        <v>-2.4888727404850588</v>
      </c>
      <c r="V38" s="38">
        <f t="shared" si="40"/>
        <v>-2.39472043203167</v>
      </c>
      <c r="W38" s="174"/>
      <c r="X38" s="157">
        <f t="shared" si="41"/>
        <v>-2.2097798622093809</v>
      </c>
      <c r="Y38" s="157">
        <f t="shared" si="42"/>
        <v>-7.2097798622093805</v>
      </c>
      <c r="Z38" s="157">
        <f t="shared" si="43"/>
        <v>2.7902201377906191</v>
      </c>
      <c r="AA38" s="157">
        <f t="shared" si="44"/>
        <v>-5.0259803312326028</v>
      </c>
      <c r="AB38" s="157">
        <f t="shared" si="45"/>
        <v>0.60642060681384091</v>
      </c>
      <c r="AC38" s="157">
        <f t="shared" si="46"/>
        <v>-0.33492929413857342</v>
      </c>
      <c r="AD38" s="157">
        <f t="shared" si="47"/>
        <v>-5.3349292941385738</v>
      </c>
      <c r="AE38" s="157">
        <f t="shared" si="48"/>
        <v>4.6650707058614262</v>
      </c>
      <c r="AF38" s="157">
        <f t="shared" si="49"/>
        <v>-5.065342632152646</v>
      </c>
      <c r="AG38" s="157">
        <f t="shared" si="50"/>
        <v>4.3954840438754985</v>
      </c>
      <c r="AH38" s="157">
        <f t="shared" si="51"/>
        <v>-1.9785579749168687</v>
      </c>
      <c r="AI38" s="157">
        <f t="shared" si="52"/>
        <v>-6.9785579749168685</v>
      </c>
      <c r="AJ38" s="157">
        <f t="shared" si="53"/>
        <v>3.0214420250831315</v>
      </c>
      <c r="AK38" s="157">
        <f t="shared" si="54"/>
        <v>-5.2359913048134166</v>
      </c>
      <c r="AL38" s="157">
        <f t="shared" si="55"/>
        <v>1.2788753549796794</v>
      </c>
      <c r="AM38" s="157">
        <f t="shared" si="56"/>
        <v>-2.1623324533245798</v>
      </c>
      <c r="AN38" s="157">
        <f t="shared" si="57"/>
        <v>-7.1623324533245798</v>
      </c>
      <c r="AO38" s="157">
        <f t="shared" si="58"/>
        <v>2.8376675466754202</v>
      </c>
      <c r="AP38" s="157">
        <f t="shared" si="59"/>
        <v>-5.100215006998936</v>
      </c>
      <c r="AQ38" s="157">
        <f t="shared" si="60"/>
        <v>0.77555010034977645</v>
      </c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3"/>
      <c r="CA38" s="43"/>
      <c r="CB38" s="43"/>
      <c r="CC38" s="43"/>
      <c r="CD38" s="43"/>
      <c r="CE38" s="43"/>
      <c r="CF38" s="43"/>
      <c r="CG38" s="43"/>
      <c r="CH38" s="43"/>
      <c r="CI38" s="43"/>
      <c r="CJ38" s="43"/>
      <c r="CK38" s="43"/>
      <c r="CL38" s="43"/>
      <c r="CM38" s="43"/>
      <c r="CN38" s="43"/>
      <c r="CO38" s="43"/>
      <c r="CP38" s="43"/>
      <c r="CQ38" s="43"/>
      <c r="CR38" s="43"/>
      <c r="CS38" s="43"/>
      <c r="CT38" s="43"/>
      <c r="CU38" s="43"/>
      <c r="CV38" s="43"/>
      <c r="CW38" s="43"/>
      <c r="CX38" s="43"/>
      <c r="CY38" s="43"/>
      <c r="CZ38" s="43"/>
      <c r="DA38" s="43"/>
      <c r="DB38" s="43"/>
      <c r="DC38" s="43"/>
      <c r="DD38" s="43"/>
      <c r="DE38" s="43"/>
      <c r="DF38" s="43"/>
      <c r="DG38" s="43"/>
      <c r="DH38" s="43"/>
      <c r="DI38" s="43"/>
      <c r="DJ38" s="43"/>
      <c r="DK38" s="43"/>
      <c r="DL38" s="43"/>
      <c r="DM38" s="43"/>
      <c r="DN38" s="43"/>
      <c r="DO38" s="43"/>
      <c r="DP38" s="43"/>
      <c r="DQ38" s="43"/>
      <c r="DR38" s="43"/>
      <c r="DS38" s="43"/>
      <c r="DT38" s="43"/>
      <c r="DU38" s="43"/>
      <c r="DV38" s="43"/>
      <c r="DW38" s="43"/>
      <c r="DX38" s="43"/>
      <c r="DY38" s="43"/>
      <c r="DZ38" s="43"/>
    </row>
    <row r="39" spans="1:130" s="5" customFormat="1" x14ac:dyDescent="0.25">
      <c r="A39" s="184" t="s">
        <v>42</v>
      </c>
      <c r="B39" s="131" t="s">
        <v>175</v>
      </c>
      <c r="C39" s="36" t="s">
        <v>186</v>
      </c>
      <c r="D39" s="40" t="s">
        <v>110</v>
      </c>
      <c r="E39" s="133">
        <v>447.83996999999994</v>
      </c>
      <c r="F39" s="133">
        <f t="shared" si="22"/>
        <v>448.49999999999994</v>
      </c>
      <c r="G39" s="191">
        <v>0.55003000000000002</v>
      </c>
      <c r="H39" s="191">
        <v>0.11</v>
      </c>
      <c r="I39" s="185">
        <f t="shared" si="23"/>
        <v>0.66003000000000001</v>
      </c>
      <c r="J39" s="38">
        <f t="shared" si="24"/>
        <v>1472.9884672240346</v>
      </c>
      <c r="K39" s="89">
        <v>447.6558</v>
      </c>
      <c r="L39" s="88">
        <v>448.3</v>
      </c>
      <c r="M39" s="93">
        <v>0.5393</v>
      </c>
      <c r="N39" s="93">
        <v>0.10489999999999999</v>
      </c>
      <c r="O39" s="89">
        <v>0.64419999999999999</v>
      </c>
      <c r="P39" s="93">
        <v>1439.0521000000001</v>
      </c>
      <c r="Q39" s="38">
        <f t="shared" si="35"/>
        <v>83.716237193418195</v>
      </c>
      <c r="R39" s="38">
        <f t="shared" si="36"/>
        <v>-1.9508026834899945</v>
      </c>
      <c r="S39" s="38">
        <f t="shared" si="37"/>
        <v>16.283762806581805</v>
      </c>
      <c r="T39" s="38">
        <f t="shared" si="38"/>
        <v>-4.6363636363636429</v>
      </c>
      <c r="U39" s="38">
        <f t="shared" si="39"/>
        <v>-2.3983758314016046</v>
      </c>
      <c r="V39" s="38">
        <f t="shared" si="40"/>
        <v>-2.3039126224790003</v>
      </c>
      <c r="W39" s="174"/>
      <c r="X39" s="157">
        <f t="shared" si="41"/>
        <v>-2.2097798622093809</v>
      </c>
      <c r="Y39" s="157">
        <f t="shared" si="42"/>
        <v>-7.2097798622093805</v>
      </c>
      <c r="Z39" s="157">
        <f t="shared" si="43"/>
        <v>2.7902201377906191</v>
      </c>
      <c r="AA39" s="157">
        <f t="shared" si="44"/>
        <v>-5.0259803312326028</v>
      </c>
      <c r="AB39" s="157">
        <f t="shared" si="45"/>
        <v>0.60642060681384091</v>
      </c>
      <c r="AC39" s="157">
        <f t="shared" si="46"/>
        <v>-0.33492929413857342</v>
      </c>
      <c r="AD39" s="157">
        <f t="shared" si="47"/>
        <v>-5.3349292941385738</v>
      </c>
      <c r="AE39" s="157">
        <f t="shared" si="48"/>
        <v>4.6650707058614262</v>
      </c>
      <c r="AF39" s="157">
        <f t="shared" si="49"/>
        <v>-5.065342632152646</v>
      </c>
      <c r="AG39" s="157">
        <f t="shared" si="50"/>
        <v>4.3954840438754985</v>
      </c>
      <c r="AH39" s="157">
        <f t="shared" si="51"/>
        <v>-1.9785579749168687</v>
      </c>
      <c r="AI39" s="157">
        <f t="shared" si="52"/>
        <v>-6.9785579749168685</v>
      </c>
      <c r="AJ39" s="157">
        <f t="shared" si="53"/>
        <v>3.0214420250831315</v>
      </c>
      <c r="AK39" s="157">
        <f t="shared" si="54"/>
        <v>-5.2359913048134166</v>
      </c>
      <c r="AL39" s="157">
        <f t="shared" si="55"/>
        <v>1.2788753549796794</v>
      </c>
      <c r="AM39" s="157">
        <f t="shared" si="56"/>
        <v>-2.1623324533245798</v>
      </c>
      <c r="AN39" s="157">
        <f t="shared" si="57"/>
        <v>-7.1623324533245798</v>
      </c>
      <c r="AO39" s="157">
        <f t="shared" si="58"/>
        <v>2.8376675466754202</v>
      </c>
      <c r="AP39" s="157">
        <f t="shared" si="59"/>
        <v>-5.100215006998936</v>
      </c>
      <c r="AQ39" s="157">
        <f t="shared" si="60"/>
        <v>0.77555010034977645</v>
      </c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3"/>
      <c r="CA39" s="43"/>
      <c r="CB39" s="43"/>
      <c r="CC39" s="43"/>
      <c r="CD39" s="43"/>
      <c r="CE39" s="43"/>
      <c r="CF39" s="43"/>
      <c r="CG39" s="43"/>
      <c r="CH39" s="43"/>
      <c r="CI39" s="43"/>
      <c r="CJ39" s="43"/>
      <c r="CK39" s="43"/>
      <c r="CL39" s="43"/>
      <c r="CM39" s="43"/>
      <c r="CN39" s="43"/>
      <c r="CO39" s="43"/>
      <c r="CP39" s="43"/>
      <c r="CQ39" s="43"/>
      <c r="CR39" s="43"/>
      <c r="CS39" s="43"/>
      <c r="CT39" s="43"/>
      <c r="CU39" s="43"/>
      <c r="CV39" s="43"/>
      <c r="CW39" s="43"/>
      <c r="CX39" s="43"/>
      <c r="CY39" s="43"/>
      <c r="CZ39" s="43"/>
      <c r="DA39" s="43"/>
      <c r="DB39" s="43"/>
      <c r="DC39" s="43"/>
      <c r="DD39" s="43"/>
      <c r="DE39" s="43"/>
      <c r="DF39" s="43"/>
      <c r="DG39" s="43"/>
      <c r="DH39" s="43"/>
      <c r="DI39" s="43"/>
      <c r="DJ39" s="43"/>
      <c r="DK39" s="43"/>
      <c r="DL39" s="43"/>
      <c r="DM39" s="43"/>
      <c r="DN39" s="43"/>
      <c r="DO39" s="43"/>
      <c r="DP39" s="43"/>
      <c r="DQ39" s="43"/>
      <c r="DR39" s="43"/>
      <c r="DS39" s="43"/>
      <c r="DT39" s="43"/>
      <c r="DU39" s="43"/>
      <c r="DV39" s="43"/>
      <c r="DW39" s="43"/>
      <c r="DX39" s="43"/>
      <c r="DY39" s="43"/>
      <c r="DZ39" s="43"/>
    </row>
    <row r="40" spans="1:130" s="5" customFormat="1" x14ac:dyDescent="0.25">
      <c r="A40" s="36" t="s">
        <v>52</v>
      </c>
      <c r="B40" s="49" t="s">
        <v>104</v>
      </c>
      <c r="C40" s="36" t="s">
        <v>168</v>
      </c>
      <c r="D40" s="40" t="s">
        <v>108</v>
      </c>
      <c r="E40" s="133">
        <v>446.73951</v>
      </c>
      <c r="F40" s="133">
        <f t="shared" si="22"/>
        <v>447.40000000000003</v>
      </c>
      <c r="G40" s="191">
        <v>0.55037999999999998</v>
      </c>
      <c r="H40" s="191">
        <v>0.11011</v>
      </c>
      <c r="I40" s="185">
        <f t="shared" si="23"/>
        <v>0.66049000000000002</v>
      </c>
      <c r="J40" s="38">
        <f t="shared" si="24"/>
        <v>1477.6434146600682</v>
      </c>
      <c r="K40" s="89"/>
      <c r="L40" s="92">
        <v>447.4</v>
      </c>
      <c r="M40" s="93">
        <v>0.53510000000000002</v>
      </c>
      <c r="N40" s="93">
        <v>0.1101</v>
      </c>
      <c r="O40" s="93">
        <v>0.6452</v>
      </c>
      <c r="P40" s="92">
        <v>1443.41</v>
      </c>
      <c r="Q40" s="38">
        <f t="shared" si="35"/>
        <v>82.935523868567884</v>
      </c>
      <c r="R40" s="38">
        <f t="shared" si="36"/>
        <v>-2.7762636723718086</v>
      </c>
      <c r="S40" s="38">
        <f t="shared" si="37"/>
        <v>17.064476131432116</v>
      </c>
      <c r="T40" s="38">
        <f t="shared" si="38"/>
        <v>-9.0818272636419249E-3</v>
      </c>
      <c r="U40" s="38">
        <f t="shared" ref="U40:U42" si="61">((O40-I40)/I40)*100</f>
        <v>-2.3149479931565997</v>
      </c>
      <c r="V40" s="38">
        <f t="shared" ref="V40:V42" si="62">((P40-J40)/J40)*100</f>
        <v>-2.3167575018729054</v>
      </c>
      <c r="W40" s="174"/>
      <c r="X40" s="157">
        <f t="shared" si="41"/>
        <v>-2.2097798622093809</v>
      </c>
      <c r="Y40" s="157">
        <f t="shared" si="42"/>
        <v>-7.2097798622093805</v>
      </c>
      <c r="Z40" s="157">
        <f t="shared" si="43"/>
        <v>2.7902201377906191</v>
      </c>
      <c r="AA40" s="157">
        <f t="shared" si="44"/>
        <v>-5.0259803312326028</v>
      </c>
      <c r="AB40" s="157">
        <f t="shared" si="45"/>
        <v>0.60642060681384091</v>
      </c>
      <c r="AC40" s="157">
        <f t="shared" si="46"/>
        <v>-0.33492929413857342</v>
      </c>
      <c r="AD40" s="157">
        <f t="shared" si="47"/>
        <v>-5.3349292941385738</v>
      </c>
      <c r="AE40" s="157">
        <f t="shared" si="48"/>
        <v>4.6650707058614262</v>
      </c>
      <c r="AF40" s="157">
        <f t="shared" si="49"/>
        <v>-5.065342632152646</v>
      </c>
      <c r="AG40" s="157">
        <f t="shared" si="50"/>
        <v>4.3954840438754985</v>
      </c>
      <c r="AH40" s="157">
        <f t="shared" si="51"/>
        <v>-1.9785579749168687</v>
      </c>
      <c r="AI40" s="157">
        <f t="shared" si="52"/>
        <v>-6.9785579749168685</v>
      </c>
      <c r="AJ40" s="157">
        <f t="shared" si="53"/>
        <v>3.0214420250831315</v>
      </c>
      <c r="AK40" s="157">
        <f t="shared" si="54"/>
        <v>-5.2359913048134166</v>
      </c>
      <c r="AL40" s="157">
        <f t="shared" si="55"/>
        <v>1.2788753549796794</v>
      </c>
      <c r="AM40" s="157">
        <f t="shared" si="56"/>
        <v>-2.1623324533245798</v>
      </c>
      <c r="AN40" s="157">
        <f t="shared" si="57"/>
        <v>-7.1623324533245798</v>
      </c>
      <c r="AO40" s="157">
        <f t="shared" si="58"/>
        <v>2.8376675466754202</v>
      </c>
      <c r="AP40" s="157">
        <f t="shared" si="59"/>
        <v>-5.100215006998936</v>
      </c>
      <c r="AQ40" s="157">
        <f t="shared" si="60"/>
        <v>0.77555010034977645</v>
      </c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3"/>
      <c r="CA40" s="43"/>
      <c r="CB40" s="43"/>
      <c r="CC40" s="43"/>
      <c r="CD40" s="43"/>
      <c r="CE40" s="43"/>
      <c r="CF40" s="43"/>
      <c r="CG40" s="43"/>
      <c r="CH40" s="43"/>
      <c r="CI40" s="43"/>
      <c r="CJ40" s="43"/>
      <c r="CK40" s="43"/>
      <c r="CL40" s="43"/>
      <c r="CM40" s="43"/>
      <c r="CN40" s="43"/>
      <c r="CO40" s="43"/>
      <c r="CP40" s="43"/>
      <c r="CQ40" s="43"/>
      <c r="CR40" s="43"/>
      <c r="CS40" s="43"/>
      <c r="CT40" s="43"/>
      <c r="CU40" s="43"/>
      <c r="CV40" s="43"/>
      <c r="CW40" s="43"/>
      <c r="CX40" s="43"/>
      <c r="CY40" s="43"/>
      <c r="CZ40" s="43"/>
      <c r="DA40" s="43"/>
      <c r="DB40" s="43"/>
      <c r="DC40" s="43"/>
      <c r="DD40" s="43"/>
      <c r="DE40" s="43"/>
      <c r="DF40" s="43"/>
      <c r="DG40" s="43"/>
      <c r="DH40" s="43"/>
      <c r="DI40" s="43"/>
      <c r="DJ40" s="43"/>
      <c r="DK40" s="43"/>
      <c r="DL40" s="43"/>
      <c r="DM40" s="43"/>
      <c r="DN40" s="43"/>
      <c r="DO40" s="43"/>
      <c r="DP40" s="43"/>
      <c r="DQ40" s="43"/>
      <c r="DR40" s="43"/>
      <c r="DS40" s="43"/>
      <c r="DT40" s="43"/>
      <c r="DU40" s="43"/>
      <c r="DV40" s="43"/>
      <c r="DW40" s="43"/>
      <c r="DX40" s="43"/>
      <c r="DY40" s="43"/>
      <c r="DZ40" s="43"/>
    </row>
    <row r="41" spans="1:130" s="5" customFormat="1" x14ac:dyDescent="0.25">
      <c r="A41" s="36" t="s">
        <v>52</v>
      </c>
      <c r="B41" s="49" t="s">
        <v>104</v>
      </c>
      <c r="C41" s="36" t="s">
        <v>168</v>
      </c>
      <c r="D41" s="40" t="s">
        <v>109</v>
      </c>
      <c r="E41" s="133">
        <v>447.93874</v>
      </c>
      <c r="F41" s="133">
        <f t="shared" si="22"/>
        <v>448.6</v>
      </c>
      <c r="G41" s="191">
        <v>0.55062999999999995</v>
      </c>
      <c r="H41" s="191">
        <v>0.11063000000000001</v>
      </c>
      <c r="I41" s="185">
        <f t="shared" si="23"/>
        <v>0.66125999999999996</v>
      </c>
      <c r="J41" s="38">
        <f t="shared" si="24"/>
        <v>1475.4067125364247</v>
      </c>
      <c r="K41" s="89"/>
      <c r="L41" s="92">
        <v>448.6</v>
      </c>
      <c r="M41" s="89">
        <v>0.53669999999999995</v>
      </c>
      <c r="N41" s="93">
        <v>0.1106</v>
      </c>
      <c r="O41" s="93">
        <v>0.64729999999999999</v>
      </c>
      <c r="P41" s="92">
        <v>1444.23</v>
      </c>
      <c r="Q41" s="38">
        <f t="shared" si="35"/>
        <v>82.913641279159577</v>
      </c>
      <c r="R41" s="38">
        <f t="shared" si="36"/>
        <v>-2.5298294680638542</v>
      </c>
      <c r="S41" s="38">
        <f t="shared" si="37"/>
        <v>17.086358720840416</v>
      </c>
      <c r="T41" s="38">
        <f t="shared" si="38"/>
        <v>-2.7117418421768277E-2</v>
      </c>
      <c r="U41" s="38">
        <f t="shared" si="61"/>
        <v>-2.1111211928742057</v>
      </c>
      <c r="V41" s="38">
        <f t="shared" si="62"/>
        <v>-2.1130927676767648</v>
      </c>
      <c r="W41" s="174"/>
      <c r="X41" s="157">
        <f t="shared" si="41"/>
        <v>-2.2097798622093809</v>
      </c>
      <c r="Y41" s="157">
        <f t="shared" si="42"/>
        <v>-7.2097798622093805</v>
      </c>
      <c r="Z41" s="157">
        <f t="shared" si="43"/>
        <v>2.7902201377906191</v>
      </c>
      <c r="AA41" s="157">
        <f t="shared" si="44"/>
        <v>-5.0259803312326028</v>
      </c>
      <c r="AB41" s="157">
        <f t="shared" si="45"/>
        <v>0.60642060681384091</v>
      </c>
      <c r="AC41" s="157">
        <f t="shared" si="46"/>
        <v>-0.33492929413857342</v>
      </c>
      <c r="AD41" s="157">
        <f t="shared" si="47"/>
        <v>-5.3349292941385738</v>
      </c>
      <c r="AE41" s="157">
        <f t="shared" si="48"/>
        <v>4.6650707058614262</v>
      </c>
      <c r="AF41" s="157">
        <f t="shared" si="49"/>
        <v>-5.065342632152646</v>
      </c>
      <c r="AG41" s="157">
        <f t="shared" si="50"/>
        <v>4.3954840438754985</v>
      </c>
      <c r="AH41" s="157">
        <f t="shared" si="51"/>
        <v>-1.9785579749168687</v>
      </c>
      <c r="AI41" s="157">
        <f t="shared" si="52"/>
        <v>-6.9785579749168685</v>
      </c>
      <c r="AJ41" s="157">
        <f t="shared" si="53"/>
        <v>3.0214420250831315</v>
      </c>
      <c r="AK41" s="157">
        <f t="shared" si="54"/>
        <v>-5.2359913048134166</v>
      </c>
      <c r="AL41" s="157">
        <f t="shared" si="55"/>
        <v>1.2788753549796794</v>
      </c>
      <c r="AM41" s="157">
        <f t="shared" si="56"/>
        <v>-2.1623324533245798</v>
      </c>
      <c r="AN41" s="157">
        <f t="shared" si="57"/>
        <v>-7.1623324533245798</v>
      </c>
      <c r="AO41" s="157">
        <f t="shared" si="58"/>
        <v>2.8376675466754202</v>
      </c>
      <c r="AP41" s="157">
        <f t="shared" si="59"/>
        <v>-5.100215006998936</v>
      </c>
      <c r="AQ41" s="157">
        <f t="shared" si="60"/>
        <v>0.77555010034977645</v>
      </c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3"/>
      <c r="CA41" s="43"/>
      <c r="CB41" s="43"/>
      <c r="CC41" s="43"/>
      <c r="CD41" s="43"/>
      <c r="CE41" s="43"/>
      <c r="CF41" s="43"/>
      <c r="CG41" s="43"/>
      <c r="CH41" s="43"/>
      <c r="CI41" s="43"/>
      <c r="CJ41" s="43"/>
      <c r="CK41" s="43"/>
      <c r="CL41" s="43"/>
      <c r="CM41" s="43"/>
      <c r="CN41" s="43"/>
      <c r="CO41" s="43"/>
      <c r="CP41" s="43"/>
      <c r="CQ41" s="43"/>
      <c r="CR41" s="43"/>
      <c r="CS41" s="43"/>
      <c r="CT41" s="43"/>
      <c r="CU41" s="43"/>
      <c r="CV41" s="43"/>
      <c r="CW41" s="43"/>
      <c r="CX41" s="43"/>
      <c r="CY41" s="43"/>
      <c r="CZ41" s="43"/>
      <c r="DA41" s="43"/>
      <c r="DB41" s="43"/>
      <c r="DC41" s="43"/>
      <c r="DD41" s="43"/>
      <c r="DE41" s="43"/>
      <c r="DF41" s="43"/>
      <c r="DG41" s="43"/>
      <c r="DH41" s="43"/>
      <c r="DI41" s="43"/>
      <c r="DJ41" s="43"/>
      <c r="DK41" s="43"/>
      <c r="DL41" s="43"/>
      <c r="DM41" s="43"/>
      <c r="DN41" s="43"/>
      <c r="DO41" s="43"/>
      <c r="DP41" s="43"/>
      <c r="DQ41" s="43"/>
      <c r="DR41" s="43"/>
      <c r="DS41" s="43"/>
      <c r="DT41" s="43"/>
      <c r="DU41" s="43"/>
      <c r="DV41" s="43"/>
      <c r="DW41" s="43"/>
      <c r="DX41" s="43"/>
      <c r="DY41" s="43"/>
      <c r="DZ41" s="43"/>
    </row>
    <row r="42" spans="1:130" s="5" customFormat="1" ht="12" customHeight="1" x14ac:dyDescent="0.25">
      <c r="A42" s="184" t="s">
        <v>52</v>
      </c>
      <c r="B42" s="131" t="s">
        <v>104</v>
      </c>
      <c r="C42" s="36" t="s">
        <v>168</v>
      </c>
      <c r="D42" s="40" t="s">
        <v>110</v>
      </c>
      <c r="E42" s="133">
        <v>446.73897999999997</v>
      </c>
      <c r="F42" s="133">
        <f t="shared" si="22"/>
        <v>447.39999999999992</v>
      </c>
      <c r="G42" s="191">
        <v>0.55032999999999999</v>
      </c>
      <c r="H42" s="191">
        <v>0.11069</v>
      </c>
      <c r="I42" s="185">
        <f t="shared" si="23"/>
        <v>0.66101999999999994</v>
      </c>
      <c r="J42" s="38">
        <f t="shared" si="24"/>
        <v>1478.8302185522018</v>
      </c>
      <c r="K42" s="89"/>
      <c r="L42" s="92">
        <v>447.4</v>
      </c>
      <c r="M42" s="93">
        <v>0.53480000000000005</v>
      </c>
      <c r="N42" s="93">
        <v>0.11020000000000001</v>
      </c>
      <c r="O42" s="93">
        <v>0.64500000000000002</v>
      </c>
      <c r="P42" s="92">
        <v>1442.96</v>
      </c>
      <c r="Q42" s="38">
        <f t="shared" si="35"/>
        <v>82.914728682170548</v>
      </c>
      <c r="R42" s="38">
        <f t="shared" si="36"/>
        <v>-2.8219431977177205</v>
      </c>
      <c r="S42" s="38">
        <f t="shared" si="37"/>
        <v>17.085271317829459</v>
      </c>
      <c r="T42" s="38">
        <f t="shared" si="38"/>
        <v>-0.44267774866744097</v>
      </c>
      <c r="U42" s="38">
        <f t="shared" si="61"/>
        <v>-2.4235272760279454</v>
      </c>
      <c r="V42" s="38">
        <f t="shared" si="62"/>
        <v>-2.4255805772835295</v>
      </c>
      <c r="W42" s="174"/>
      <c r="X42" s="157">
        <f t="shared" si="41"/>
        <v>-2.2097798622093809</v>
      </c>
      <c r="Y42" s="157">
        <f t="shared" si="42"/>
        <v>-7.2097798622093805</v>
      </c>
      <c r="Z42" s="157">
        <f t="shared" si="43"/>
        <v>2.7902201377906191</v>
      </c>
      <c r="AA42" s="157">
        <f t="shared" si="44"/>
        <v>-5.0259803312326028</v>
      </c>
      <c r="AB42" s="157">
        <f t="shared" si="45"/>
        <v>0.60642060681384091</v>
      </c>
      <c r="AC42" s="157">
        <f t="shared" si="46"/>
        <v>-0.33492929413857342</v>
      </c>
      <c r="AD42" s="157">
        <f t="shared" si="47"/>
        <v>-5.3349292941385738</v>
      </c>
      <c r="AE42" s="157">
        <f t="shared" si="48"/>
        <v>4.6650707058614262</v>
      </c>
      <c r="AF42" s="157">
        <f t="shared" si="49"/>
        <v>-5.065342632152646</v>
      </c>
      <c r="AG42" s="157">
        <f t="shared" si="50"/>
        <v>4.3954840438754985</v>
      </c>
      <c r="AH42" s="157">
        <f t="shared" si="51"/>
        <v>-1.9785579749168687</v>
      </c>
      <c r="AI42" s="157">
        <f t="shared" si="52"/>
        <v>-6.9785579749168685</v>
      </c>
      <c r="AJ42" s="157">
        <f t="shared" si="53"/>
        <v>3.0214420250831315</v>
      </c>
      <c r="AK42" s="157">
        <f t="shared" si="54"/>
        <v>-5.2359913048134166</v>
      </c>
      <c r="AL42" s="157">
        <f t="shared" si="55"/>
        <v>1.2788753549796794</v>
      </c>
      <c r="AM42" s="157">
        <f t="shared" si="56"/>
        <v>-2.1623324533245798</v>
      </c>
      <c r="AN42" s="157">
        <f t="shared" si="57"/>
        <v>-7.1623324533245798</v>
      </c>
      <c r="AO42" s="157">
        <f t="shared" si="58"/>
        <v>2.8376675466754202</v>
      </c>
      <c r="AP42" s="157">
        <f t="shared" si="59"/>
        <v>-5.100215006998936</v>
      </c>
      <c r="AQ42" s="157">
        <f t="shared" si="60"/>
        <v>0.77555010034977645</v>
      </c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43"/>
      <c r="CA42" s="43"/>
      <c r="CB42" s="43"/>
      <c r="CC42" s="43"/>
      <c r="CD42" s="43"/>
      <c r="CE42" s="43"/>
      <c r="CF42" s="43"/>
      <c r="CG42" s="43"/>
      <c r="CH42" s="43"/>
      <c r="CI42" s="43"/>
      <c r="CJ42" s="43"/>
      <c r="CK42" s="43"/>
      <c r="CL42" s="43"/>
      <c r="CM42" s="43"/>
      <c r="CN42" s="43"/>
      <c r="CO42" s="43"/>
      <c r="CP42" s="43"/>
      <c r="CQ42" s="43"/>
      <c r="CR42" s="43"/>
      <c r="CS42" s="43"/>
      <c r="CT42" s="43"/>
      <c r="CU42" s="43"/>
      <c r="CV42" s="43"/>
      <c r="CW42" s="43"/>
      <c r="CX42" s="43"/>
      <c r="CY42" s="43"/>
      <c r="CZ42" s="43"/>
      <c r="DA42" s="43"/>
      <c r="DB42" s="43"/>
      <c r="DC42" s="43"/>
      <c r="DD42" s="43"/>
      <c r="DE42" s="43"/>
      <c r="DF42" s="43"/>
      <c r="DG42" s="43"/>
      <c r="DH42" s="43"/>
      <c r="DI42" s="43"/>
      <c r="DJ42" s="43"/>
      <c r="DK42" s="43"/>
      <c r="DL42" s="43"/>
      <c r="DM42" s="43"/>
      <c r="DN42" s="43"/>
      <c r="DO42" s="43"/>
      <c r="DP42" s="43"/>
      <c r="DQ42" s="43"/>
      <c r="DR42" s="43"/>
      <c r="DS42" s="43"/>
      <c r="DT42" s="43"/>
      <c r="DU42" s="43"/>
      <c r="DV42" s="43"/>
      <c r="DW42" s="43"/>
      <c r="DX42" s="43"/>
      <c r="DY42" s="43"/>
      <c r="DZ42" s="43"/>
    </row>
    <row r="43" spans="1:130" s="111" customFormat="1" x14ac:dyDescent="0.25">
      <c r="A43" s="106" t="s">
        <v>50</v>
      </c>
      <c r="B43" s="107" t="s">
        <v>176</v>
      </c>
      <c r="C43" s="106" t="s">
        <v>53</v>
      </c>
      <c r="D43" s="108" t="s">
        <v>108</v>
      </c>
      <c r="E43" s="134">
        <v>446.53953999999999</v>
      </c>
      <c r="F43" s="134">
        <f t="shared" si="22"/>
        <v>447.2</v>
      </c>
      <c r="G43" s="192">
        <v>0.55040999999999995</v>
      </c>
      <c r="H43" s="192">
        <v>0.11005</v>
      </c>
      <c r="I43" s="185">
        <f t="shared" si="23"/>
        <v>0.66045999999999994</v>
      </c>
      <c r="J43" s="38">
        <f t="shared" si="24"/>
        <v>1478.237657609011</v>
      </c>
      <c r="K43" s="110"/>
      <c r="L43" s="109">
        <v>447</v>
      </c>
      <c r="M43" s="110"/>
      <c r="N43" s="110"/>
      <c r="O43" s="89">
        <v>0.65610000000000002</v>
      </c>
      <c r="P43" s="89">
        <v>1455.22</v>
      </c>
      <c r="Q43" s="38"/>
      <c r="R43" s="38"/>
      <c r="S43" s="38"/>
      <c r="T43" s="38"/>
      <c r="U43" s="38">
        <f t="shared" si="39"/>
        <v>-0.66014595887713412</v>
      </c>
      <c r="V43" s="38">
        <f t="shared" si="40"/>
        <v>-1.5571012881812969</v>
      </c>
      <c r="W43" s="174"/>
      <c r="X43" s="157">
        <f t="shared" si="41"/>
        <v>-2.2097798622093809</v>
      </c>
      <c r="Y43" s="157">
        <f t="shared" si="42"/>
        <v>-7.2097798622093805</v>
      </c>
      <c r="Z43" s="157">
        <f t="shared" si="43"/>
        <v>2.7902201377906191</v>
      </c>
      <c r="AA43" s="157">
        <f t="shared" si="44"/>
        <v>-5.0259803312326028</v>
      </c>
      <c r="AB43" s="157">
        <f t="shared" si="45"/>
        <v>0.60642060681384091</v>
      </c>
      <c r="AC43" s="157">
        <f t="shared" si="46"/>
        <v>-0.33492929413857342</v>
      </c>
      <c r="AD43" s="157">
        <f t="shared" si="47"/>
        <v>-5.3349292941385738</v>
      </c>
      <c r="AE43" s="157">
        <f t="shared" si="48"/>
        <v>4.6650707058614262</v>
      </c>
      <c r="AF43" s="157">
        <f t="shared" si="49"/>
        <v>-5.065342632152646</v>
      </c>
      <c r="AG43" s="157">
        <f t="shared" si="50"/>
        <v>4.3954840438754985</v>
      </c>
      <c r="AH43" s="157">
        <f t="shared" si="51"/>
        <v>-1.9785579749168687</v>
      </c>
      <c r="AI43" s="157">
        <f t="shared" si="52"/>
        <v>-6.9785579749168685</v>
      </c>
      <c r="AJ43" s="157">
        <f t="shared" si="53"/>
        <v>3.0214420250831315</v>
      </c>
      <c r="AK43" s="157">
        <f t="shared" si="54"/>
        <v>-5.2359913048134166</v>
      </c>
      <c r="AL43" s="157">
        <f t="shared" si="55"/>
        <v>1.2788753549796794</v>
      </c>
      <c r="AM43" s="157">
        <f t="shared" si="56"/>
        <v>-2.1623324533245798</v>
      </c>
      <c r="AN43" s="157">
        <f t="shared" si="57"/>
        <v>-7.1623324533245798</v>
      </c>
      <c r="AO43" s="157">
        <f t="shared" si="58"/>
        <v>2.8376675466754202</v>
      </c>
      <c r="AP43" s="157">
        <f t="shared" si="59"/>
        <v>-5.100215006998936</v>
      </c>
      <c r="AQ43" s="157">
        <f t="shared" si="60"/>
        <v>0.77555010034977645</v>
      </c>
      <c r="AR43" s="108"/>
      <c r="AS43" s="108"/>
      <c r="AT43" s="108"/>
      <c r="AU43" s="108"/>
      <c r="AV43" s="108"/>
      <c r="AW43" s="108"/>
      <c r="AX43" s="108"/>
      <c r="AY43" s="108"/>
      <c r="AZ43" s="108"/>
      <c r="BA43" s="108"/>
      <c r="BB43" s="108"/>
      <c r="BC43" s="108"/>
      <c r="BD43" s="108"/>
      <c r="BE43" s="108"/>
      <c r="BF43" s="108"/>
      <c r="BG43" s="108"/>
      <c r="BH43" s="108"/>
      <c r="BI43" s="108"/>
      <c r="BJ43" s="108"/>
      <c r="BK43" s="108"/>
      <c r="BL43" s="108"/>
      <c r="BM43" s="108"/>
      <c r="BN43" s="108"/>
      <c r="BO43" s="108"/>
      <c r="BP43" s="108"/>
      <c r="BQ43" s="108"/>
      <c r="BR43" s="108"/>
      <c r="BS43" s="108"/>
      <c r="BT43" s="108"/>
      <c r="BU43" s="108"/>
      <c r="BV43" s="108"/>
      <c r="BW43" s="108"/>
      <c r="BX43" s="108"/>
      <c r="BY43" s="108"/>
      <c r="BZ43" s="108"/>
      <c r="CA43" s="108"/>
      <c r="CB43" s="108"/>
      <c r="CC43" s="108"/>
      <c r="CD43" s="108"/>
      <c r="CE43" s="108"/>
      <c r="CF43" s="108"/>
      <c r="CG43" s="108"/>
      <c r="CH43" s="108"/>
      <c r="CI43" s="108"/>
      <c r="CJ43" s="108"/>
      <c r="CK43" s="108"/>
      <c r="CL43" s="108"/>
      <c r="CM43" s="108"/>
      <c r="CN43" s="108"/>
      <c r="CO43" s="108"/>
      <c r="CP43" s="108"/>
      <c r="CQ43" s="108"/>
      <c r="CR43" s="108"/>
      <c r="CS43" s="108"/>
      <c r="CT43" s="108"/>
      <c r="CU43" s="108"/>
      <c r="CV43" s="108"/>
      <c r="CW43" s="108"/>
      <c r="CX43" s="108"/>
      <c r="CY43" s="108"/>
      <c r="CZ43" s="108"/>
      <c r="DA43" s="108"/>
      <c r="DB43" s="108"/>
      <c r="DC43" s="108"/>
      <c r="DD43" s="108"/>
      <c r="DE43" s="108"/>
      <c r="DF43" s="108"/>
      <c r="DG43" s="108"/>
      <c r="DH43" s="108"/>
      <c r="DI43" s="108"/>
      <c r="DJ43" s="108"/>
      <c r="DK43" s="108"/>
      <c r="DL43" s="108"/>
      <c r="DM43" s="108"/>
      <c r="DN43" s="108"/>
      <c r="DO43" s="108"/>
      <c r="DP43" s="108"/>
      <c r="DQ43" s="108"/>
      <c r="DR43" s="108"/>
      <c r="DS43" s="108"/>
      <c r="DT43" s="108"/>
      <c r="DU43" s="108"/>
      <c r="DV43" s="108"/>
      <c r="DW43" s="108"/>
      <c r="DX43" s="108"/>
      <c r="DY43" s="108"/>
      <c r="DZ43" s="108"/>
    </row>
    <row r="44" spans="1:130" s="111" customFormat="1" x14ac:dyDescent="0.25">
      <c r="A44" s="106" t="s">
        <v>50</v>
      </c>
      <c r="B44" s="107" t="s">
        <v>176</v>
      </c>
      <c r="C44" s="106" t="s">
        <v>53</v>
      </c>
      <c r="D44" s="108" t="s">
        <v>109</v>
      </c>
      <c r="E44" s="134">
        <v>446.43936000000002</v>
      </c>
      <c r="F44" s="134">
        <f t="shared" si="22"/>
        <v>447.1</v>
      </c>
      <c r="G44" s="192">
        <v>0.55064000000000002</v>
      </c>
      <c r="H44" s="192">
        <v>0.11</v>
      </c>
      <c r="I44" s="185">
        <f t="shared" si="23"/>
        <v>0.66064000000000001</v>
      </c>
      <c r="J44" s="38">
        <f t="shared" si="24"/>
        <v>1478.9719261482153</v>
      </c>
      <c r="K44" s="110"/>
      <c r="L44" s="109">
        <v>447</v>
      </c>
      <c r="M44" s="110"/>
      <c r="N44" s="110"/>
      <c r="O44" s="93">
        <v>0.65380000000000005</v>
      </c>
      <c r="P44" s="91">
        <v>1449.57</v>
      </c>
      <c r="Q44" s="38"/>
      <c r="R44" s="38"/>
      <c r="S44" s="38"/>
      <c r="T44" s="38"/>
      <c r="U44" s="38">
        <f t="shared" si="39"/>
        <v>-1.0353596512472689</v>
      </c>
      <c r="V44" s="38">
        <f t="shared" si="40"/>
        <v>-1.9879975832123291</v>
      </c>
      <c r="W44" s="174"/>
      <c r="X44" s="157">
        <f t="shared" si="41"/>
        <v>-2.2097798622093809</v>
      </c>
      <c r="Y44" s="157">
        <f t="shared" si="42"/>
        <v>-7.2097798622093805</v>
      </c>
      <c r="Z44" s="157">
        <f t="shared" si="43"/>
        <v>2.7902201377906191</v>
      </c>
      <c r="AA44" s="157">
        <f t="shared" si="44"/>
        <v>-5.0259803312326028</v>
      </c>
      <c r="AB44" s="157">
        <f t="shared" si="45"/>
        <v>0.60642060681384091</v>
      </c>
      <c r="AC44" s="157">
        <f t="shared" si="46"/>
        <v>-0.33492929413857342</v>
      </c>
      <c r="AD44" s="157">
        <f t="shared" si="47"/>
        <v>-5.3349292941385738</v>
      </c>
      <c r="AE44" s="157">
        <f t="shared" si="48"/>
        <v>4.6650707058614262</v>
      </c>
      <c r="AF44" s="157">
        <f t="shared" si="49"/>
        <v>-5.065342632152646</v>
      </c>
      <c r="AG44" s="157">
        <f t="shared" si="50"/>
        <v>4.3954840438754985</v>
      </c>
      <c r="AH44" s="157">
        <f t="shared" si="51"/>
        <v>-1.9785579749168687</v>
      </c>
      <c r="AI44" s="157">
        <f t="shared" si="52"/>
        <v>-6.9785579749168685</v>
      </c>
      <c r="AJ44" s="157">
        <f t="shared" si="53"/>
        <v>3.0214420250831315</v>
      </c>
      <c r="AK44" s="157">
        <f t="shared" si="54"/>
        <v>-5.2359913048134166</v>
      </c>
      <c r="AL44" s="157">
        <f t="shared" si="55"/>
        <v>1.2788753549796794</v>
      </c>
      <c r="AM44" s="157">
        <f t="shared" si="56"/>
        <v>-2.1623324533245798</v>
      </c>
      <c r="AN44" s="157">
        <f t="shared" si="57"/>
        <v>-7.1623324533245798</v>
      </c>
      <c r="AO44" s="157">
        <f t="shared" si="58"/>
        <v>2.8376675466754202</v>
      </c>
      <c r="AP44" s="157">
        <f t="shared" si="59"/>
        <v>-5.100215006998936</v>
      </c>
      <c r="AQ44" s="157">
        <f t="shared" si="60"/>
        <v>0.77555010034977645</v>
      </c>
      <c r="AR44" s="108"/>
      <c r="AS44" s="108"/>
      <c r="AT44" s="108"/>
      <c r="AU44" s="108"/>
      <c r="AV44" s="108"/>
      <c r="AW44" s="108"/>
      <c r="AX44" s="108"/>
      <c r="AY44" s="108"/>
      <c r="AZ44" s="108"/>
      <c r="BA44" s="108"/>
      <c r="BB44" s="108"/>
      <c r="BC44" s="108"/>
      <c r="BD44" s="108"/>
      <c r="BE44" s="108"/>
      <c r="BF44" s="108"/>
      <c r="BG44" s="108"/>
      <c r="BH44" s="108"/>
      <c r="BI44" s="108"/>
      <c r="BJ44" s="108"/>
      <c r="BK44" s="108"/>
      <c r="BL44" s="108"/>
      <c r="BM44" s="108"/>
      <c r="BN44" s="108"/>
      <c r="BO44" s="108"/>
      <c r="BP44" s="108"/>
      <c r="BQ44" s="108"/>
      <c r="BR44" s="108"/>
      <c r="BS44" s="108"/>
      <c r="BT44" s="108"/>
      <c r="BU44" s="108"/>
      <c r="BV44" s="108"/>
      <c r="BW44" s="108"/>
      <c r="BX44" s="108"/>
      <c r="BY44" s="108"/>
      <c r="BZ44" s="108"/>
      <c r="CA44" s="108"/>
      <c r="CB44" s="108"/>
      <c r="CC44" s="108"/>
      <c r="CD44" s="108"/>
      <c r="CE44" s="108"/>
      <c r="CF44" s="108"/>
      <c r="CG44" s="108"/>
      <c r="CH44" s="108"/>
      <c r="CI44" s="108"/>
      <c r="CJ44" s="108"/>
      <c r="CK44" s="108"/>
      <c r="CL44" s="108"/>
      <c r="CM44" s="108"/>
      <c r="CN44" s="108"/>
      <c r="CO44" s="108"/>
      <c r="CP44" s="108"/>
      <c r="CQ44" s="108"/>
      <c r="CR44" s="108"/>
      <c r="CS44" s="108"/>
      <c r="CT44" s="108"/>
      <c r="CU44" s="108"/>
      <c r="CV44" s="108"/>
      <c r="CW44" s="108"/>
      <c r="CX44" s="108"/>
      <c r="CY44" s="108"/>
      <c r="CZ44" s="108"/>
      <c r="DA44" s="108"/>
      <c r="DB44" s="108"/>
      <c r="DC44" s="108"/>
      <c r="DD44" s="108"/>
      <c r="DE44" s="108"/>
      <c r="DF44" s="108"/>
      <c r="DG44" s="108"/>
      <c r="DH44" s="108"/>
      <c r="DI44" s="108"/>
      <c r="DJ44" s="108"/>
      <c r="DK44" s="108"/>
      <c r="DL44" s="108"/>
      <c r="DM44" s="108"/>
      <c r="DN44" s="108"/>
      <c r="DO44" s="108"/>
      <c r="DP44" s="108"/>
      <c r="DQ44" s="108"/>
      <c r="DR44" s="108"/>
      <c r="DS44" s="108"/>
      <c r="DT44" s="108"/>
      <c r="DU44" s="108"/>
      <c r="DV44" s="108"/>
      <c r="DW44" s="108"/>
      <c r="DX44" s="108"/>
      <c r="DY44" s="108"/>
      <c r="DZ44" s="108"/>
    </row>
    <row r="45" spans="1:130" s="111" customFormat="1" x14ac:dyDescent="0.25">
      <c r="A45" s="106" t="s">
        <v>50</v>
      </c>
      <c r="B45" s="107" t="s">
        <v>176</v>
      </c>
      <c r="C45" s="106" t="s">
        <v>53</v>
      </c>
      <c r="D45" s="108" t="s">
        <v>110</v>
      </c>
      <c r="E45" s="134">
        <v>446.63930999999997</v>
      </c>
      <c r="F45" s="134">
        <f t="shared" si="22"/>
        <v>447.29999999999995</v>
      </c>
      <c r="G45" s="192">
        <v>0.55006999999999995</v>
      </c>
      <c r="H45" s="192">
        <v>0.11062</v>
      </c>
      <c r="I45" s="185">
        <f t="shared" si="23"/>
        <v>0.66069</v>
      </c>
      <c r="J45" s="38">
        <f t="shared" si="24"/>
        <v>1478.4220165678244</v>
      </c>
      <c r="K45" s="110"/>
      <c r="L45" s="109">
        <v>447.1</v>
      </c>
      <c r="M45" s="110"/>
      <c r="N45" s="110"/>
      <c r="O45" s="93">
        <v>0.65380000000000005</v>
      </c>
      <c r="P45" s="92">
        <v>1448.41</v>
      </c>
      <c r="Q45" s="38"/>
      <c r="R45" s="38"/>
      <c r="S45" s="38"/>
      <c r="T45" s="38"/>
      <c r="U45" s="38">
        <f t="shared" si="39"/>
        <v>-1.0428491425630708</v>
      </c>
      <c r="V45" s="38">
        <f t="shared" si="40"/>
        <v>-2.0300033570588698</v>
      </c>
      <c r="W45" s="174"/>
      <c r="X45" s="157">
        <f t="shared" si="41"/>
        <v>-2.2097798622093809</v>
      </c>
      <c r="Y45" s="157">
        <f t="shared" si="42"/>
        <v>-7.2097798622093805</v>
      </c>
      <c r="Z45" s="157">
        <f t="shared" si="43"/>
        <v>2.7902201377906191</v>
      </c>
      <c r="AA45" s="157">
        <f t="shared" si="44"/>
        <v>-5.0259803312326028</v>
      </c>
      <c r="AB45" s="157">
        <f t="shared" si="45"/>
        <v>0.60642060681384091</v>
      </c>
      <c r="AC45" s="157">
        <f t="shared" si="46"/>
        <v>-0.33492929413857342</v>
      </c>
      <c r="AD45" s="157">
        <f t="shared" si="47"/>
        <v>-5.3349292941385738</v>
      </c>
      <c r="AE45" s="157">
        <f t="shared" si="48"/>
        <v>4.6650707058614262</v>
      </c>
      <c r="AF45" s="157">
        <f t="shared" si="49"/>
        <v>-5.065342632152646</v>
      </c>
      <c r="AG45" s="157">
        <f t="shared" si="50"/>
        <v>4.3954840438754985</v>
      </c>
      <c r="AH45" s="157">
        <f t="shared" si="51"/>
        <v>-1.9785579749168687</v>
      </c>
      <c r="AI45" s="157">
        <f t="shared" si="52"/>
        <v>-6.9785579749168685</v>
      </c>
      <c r="AJ45" s="157">
        <f t="shared" si="53"/>
        <v>3.0214420250831315</v>
      </c>
      <c r="AK45" s="157">
        <f t="shared" si="54"/>
        <v>-5.2359913048134166</v>
      </c>
      <c r="AL45" s="157">
        <f t="shared" si="55"/>
        <v>1.2788753549796794</v>
      </c>
      <c r="AM45" s="157">
        <f t="shared" si="56"/>
        <v>-2.1623324533245798</v>
      </c>
      <c r="AN45" s="157">
        <f t="shared" si="57"/>
        <v>-7.1623324533245798</v>
      </c>
      <c r="AO45" s="157">
        <f t="shared" si="58"/>
        <v>2.8376675466754202</v>
      </c>
      <c r="AP45" s="157">
        <f t="shared" si="59"/>
        <v>-5.100215006998936</v>
      </c>
      <c r="AQ45" s="157">
        <f t="shared" si="60"/>
        <v>0.77555010034977645</v>
      </c>
      <c r="AR45" s="108"/>
      <c r="AS45" s="108"/>
      <c r="AT45" s="108"/>
      <c r="AU45" s="108"/>
      <c r="AV45" s="108"/>
      <c r="AW45" s="108"/>
      <c r="AX45" s="108"/>
      <c r="AY45" s="108"/>
      <c r="AZ45" s="108"/>
      <c r="BA45" s="108"/>
      <c r="BB45" s="108"/>
      <c r="BC45" s="108"/>
      <c r="BD45" s="108"/>
      <c r="BE45" s="108"/>
      <c r="BF45" s="108"/>
      <c r="BG45" s="108"/>
      <c r="BH45" s="108"/>
      <c r="BI45" s="108"/>
      <c r="BJ45" s="108"/>
      <c r="BK45" s="108"/>
      <c r="BL45" s="108"/>
      <c r="BM45" s="108"/>
      <c r="BN45" s="108"/>
      <c r="BO45" s="108"/>
      <c r="BP45" s="108"/>
      <c r="BQ45" s="108"/>
      <c r="BR45" s="108"/>
      <c r="BS45" s="108"/>
      <c r="BT45" s="108"/>
      <c r="BU45" s="108"/>
      <c r="BV45" s="108"/>
      <c r="BW45" s="108"/>
      <c r="BX45" s="108"/>
      <c r="BY45" s="108"/>
      <c r="BZ45" s="108"/>
      <c r="CA45" s="108"/>
      <c r="CB45" s="108"/>
      <c r="CC45" s="108"/>
      <c r="CD45" s="108"/>
      <c r="CE45" s="108"/>
      <c r="CF45" s="108"/>
      <c r="CG45" s="108"/>
      <c r="CH45" s="108"/>
      <c r="CI45" s="108"/>
      <c r="CJ45" s="108"/>
      <c r="CK45" s="108"/>
      <c r="CL45" s="108"/>
      <c r="CM45" s="108"/>
      <c r="CN45" s="108"/>
      <c r="CO45" s="108"/>
      <c r="CP45" s="108"/>
      <c r="CQ45" s="108"/>
      <c r="CR45" s="108"/>
      <c r="CS45" s="108"/>
      <c r="CT45" s="108"/>
      <c r="CU45" s="108"/>
      <c r="CV45" s="108"/>
      <c r="CW45" s="108"/>
      <c r="CX45" s="108"/>
      <c r="CY45" s="108"/>
      <c r="CZ45" s="108"/>
      <c r="DA45" s="108"/>
      <c r="DB45" s="108"/>
      <c r="DC45" s="108"/>
      <c r="DD45" s="108"/>
      <c r="DE45" s="108"/>
      <c r="DF45" s="108"/>
      <c r="DG45" s="108"/>
      <c r="DH45" s="108"/>
      <c r="DI45" s="108"/>
      <c r="DJ45" s="108"/>
      <c r="DK45" s="108"/>
      <c r="DL45" s="108"/>
      <c r="DM45" s="108"/>
      <c r="DN45" s="108"/>
      <c r="DO45" s="108"/>
      <c r="DP45" s="108"/>
      <c r="DQ45" s="108"/>
      <c r="DR45" s="108"/>
      <c r="DS45" s="108"/>
      <c r="DT45" s="108"/>
      <c r="DU45" s="108"/>
      <c r="DV45" s="108"/>
      <c r="DW45" s="108"/>
      <c r="DX45" s="108"/>
      <c r="DY45" s="108"/>
      <c r="DZ45" s="108"/>
    </row>
    <row r="46" spans="1:130" s="5" customFormat="1" x14ac:dyDescent="0.25">
      <c r="A46" s="36" t="s">
        <v>51</v>
      </c>
      <c r="B46" s="49" t="s">
        <v>177</v>
      </c>
      <c r="C46" s="36" t="s">
        <v>169</v>
      </c>
      <c r="D46" s="40" t="s">
        <v>108</v>
      </c>
      <c r="E46" s="133">
        <v>446.83857999999992</v>
      </c>
      <c r="F46" s="133">
        <f t="shared" si="22"/>
        <v>447.49999999999989</v>
      </c>
      <c r="G46" s="191">
        <v>0.55069000000000001</v>
      </c>
      <c r="H46" s="191">
        <v>0.11073</v>
      </c>
      <c r="I46" s="185">
        <f t="shared" si="23"/>
        <v>0.66142000000000001</v>
      </c>
      <c r="J46" s="38">
        <f t="shared" si="24"/>
        <v>1479.3949511740759</v>
      </c>
      <c r="K46" s="154"/>
      <c r="L46" s="88">
        <v>447.6</v>
      </c>
      <c r="M46" s="89"/>
      <c r="N46" s="89"/>
      <c r="O46" s="93">
        <v>0.5696</v>
      </c>
      <c r="P46" s="117">
        <v>1272.5650000000001</v>
      </c>
      <c r="Q46" s="38"/>
      <c r="R46" s="38"/>
      <c r="S46" s="38"/>
      <c r="T46" s="38"/>
      <c r="U46" s="38">
        <f t="shared" si="39"/>
        <v>-13.882253333736507</v>
      </c>
      <c r="V46" s="38">
        <f t="shared" si="40"/>
        <v>-13.980712250635415</v>
      </c>
      <c r="W46" s="174"/>
      <c r="X46" s="157">
        <f t="shared" si="41"/>
        <v>-2.2097798622093809</v>
      </c>
      <c r="Y46" s="157">
        <f t="shared" si="42"/>
        <v>-7.2097798622093805</v>
      </c>
      <c r="Z46" s="157">
        <f t="shared" si="43"/>
        <v>2.7902201377906191</v>
      </c>
      <c r="AA46" s="157">
        <f t="shared" si="44"/>
        <v>-5.0259803312326028</v>
      </c>
      <c r="AB46" s="157">
        <f t="shared" si="45"/>
        <v>0.60642060681384091</v>
      </c>
      <c r="AC46" s="157">
        <f t="shared" si="46"/>
        <v>-0.33492929413857342</v>
      </c>
      <c r="AD46" s="157">
        <f t="shared" si="47"/>
        <v>-5.3349292941385738</v>
      </c>
      <c r="AE46" s="157">
        <f t="shared" si="48"/>
        <v>4.6650707058614262</v>
      </c>
      <c r="AF46" s="157">
        <f t="shared" si="49"/>
        <v>-5.065342632152646</v>
      </c>
      <c r="AG46" s="157">
        <f t="shared" si="50"/>
        <v>4.3954840438754985</v>
      </c>
      <c r="AH46" s="157">
        <f t="shared" si="51"/>
        <v>-1.9785579749168687</v>
      </c>
      <c r="AI46" s="157">
        <f t="shared" si="52"/>
        <v>-6.9785579749168685</v>
      </c>
      <c r="AJ46" s="157">
        <f t="shared" si="53"/>
        <v>3.0214420250831315</v>
      </c>
      <c r="AK46" s="157">
        <f t="shared" si="54"/>
        <v>-5.2359913048134166</v>
      </c>
      <c r="AL46" s="157">
        <f t="shared" si="55"/>
        <v>1.2788753549796794</v>
      </c>
      <c r="AM46" s="157">
        <f t="shared" si="56"/>
        <v>-2.1623324533245798</v>
      </c>
      <c r="AN46" s="157">
        <f t="shared" si="57"/>
        <v>-7.1623324533245798</v>
      </c>
      <c r="AO46" s="157">
        <f t="shared" si="58"/>
        <v>2.8376675466754202</v>
      </c>
      <c r="AP46" s="157">
        <f t="shared" si="59"/>
        <v>-5.100215006998936</v>
      </c>
      <c r="AQ46" s="157">
        <f t="shared" si="60"/>
        <v>0.77555010034977645</v>
      </c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  <c r="BF46" s="43"/>
      <c r="BG46" s="43"/>
      <c r="BH46" s="43"/>
      <c r="BI46" s="43"/>
      <c r="BJ46" s="43"/>
      <c r="BK46" s="43"/>
      <c r="BL46" s="43"/>
      <c r="BM46" s="43"/>
      <c r="BN46" s="43"/>
      <c r="BO46" s="43"/>
      <c r="BP46" s="43"/>
      <c r="BQ46" s="43"/>
      <c r="BR46" s="43"/>
      <c r="BS46" s="43"/>
      <c r="BT46" s="43"/>
      <c r="BU46" s="43"/>
      <c r="BV46" s="43"/>
      <c r="BW46" s="43"/>
      <c r="BX46" s="43"/>
      <c r="BY46" s="43"/>
      <c r="BZ46" s="43"/>
      <c r="CA46" s="43"/>
      <c r="CB46" s="43"/>
      <c r="CC46" s="43"/>
      <c r="CD46" s="43"/>
      <c r="CE46" s="43"/>
      <c r="CF46" s="43"/>
      <c r="CG46" s="43"/>
      <c r="CH46" s="43"/>
      <c r="CI46" s="43"/>
      <c r="CJ46" s="43"/>
      <c r="CK46" s="43"/>
      <c r="CL46" s="43"/>
      <c r="CM46" s="43"/>
      <c r="CN46" s="43"/>
      <c r="CO46" s="43"/>
      <c r="CP46" s="43"/>
      <c r="CQ46" s="43"/>
      <c r="CR46" s="43"/>
      <c r="CS46" s="43"/>
      <c r="CT46" s="43"/>
      <c r="CU46" s="43"/>
      <c r="CV46" s="43"/>
      <c r="CW46" s="43"/>
      <c r="CX46" s="43"/>
      <c r="CY46" s="43"/>
      <c r="CZ46" s="43"/>
      <c r="DA46" s="43"/>
      <c r="DB46" s="43"/>
      <c r="DC46" s="43"/>
      <c r="DD46" s="43"/>
      <c r="DE46" s="43"/>
      <c r="DF46" s="43"/>
      <c r="DG46" s="43"/>
      <c r="DH46" s="43"/>
      <c r="DI46" s="43"/>
      <c r="DJ46" s="43"/>
      <c r="DK46" s="43"/>
      <c r="DL46" s="43"/>
      <c r="DM46" s="43"/>
      <c r="DN46" s="43"/>
      <c r="DO46" s="43"/>
      <c r="DP46" s="43"/>
      <c r="DQ46" s="43"/>
      <c r="DR46" s="43"/>
      <c r="DS46" s="43"/>
      <c r="DT46" s="43"/>
      <c r="DU46" s="43"/>
      <c r="DV46" s="43"/>
      <c r="DW46" s="43"/>
      <c r="DX46" s="43"/>
      <c r="DY46" s="43"/>
      <c r="DZ46" s="43"/>
    </row>
    <row r="47" spans="1:130" s="5" customFormat="1" x14ac:dyDescent="0.25">
      <c r="A47" s="36" t="s">
        <v>51</v>
      </c>
      <c r="B47" s="49" t="s">
        <v>177</v>
      </c>
      <c r="C47" s="36" t="s">
        <v>169</v>
      </c>
      <c r="D47" s="40" t="s">
        <v>109</v>
      </c>
      <c r="E47" s="133">
        <v>446.33868000000007</v>
      </c>
      <c r="F47" s="133">
        <f t="shared" si="22"/>
        <v>447.00000000000006</v>
      </c>
      <c r="G47" s="191">
        <v>0.55054999999999998</v>
      </c>
      <c r="H47" s="191">
        <v>0.11076999999999999</v>
      </c>
      <c r="I47" s="185">
        <f t="shared" si="23"/>
        <v>0.66132000000000002</v>
      </c>
      <c r="J47" s="38">
        <f t="shared" si="24"/>
        <v>1480.8271549367123</v>
      </c>
      <c r="K47" s="89"/>
      <c r="L47" s="88">
        <v>447.1</v>
      </c>
      <c r="M47" s="89"/>
      <c r="N47" s="89"/>
      <c r="O47" s="93">
        <v>0.55889999999999995</v>
      </c>
      <c r="P47" s="117">
        <v>1250.056</v>
      </c>
      <c r="Q47" s="38"/>
      <c r="R47" s="38"/>
      <c r="S47" s="38"/>
      <c r="T47" s="38"/>
      <c r="U47" s="38">
        <f t="shared" si="39"/>
        <v>-15.487207403375077</v>
      </c>
      <c r="V47" s="38">
        <f t="shared" si="40"/>
        <v>-15.583935921716332</v>
      </c>
      <c r="W47" s="174"/>
      <c r="X47" s="157">
        <f t="shared" si="41"/>
        <v>-2.2097798622093809</v>
      </c>
      <c r="Y47" s="157">
        <f t="shared" si="42"/>
        <v>-7.2097798622093805</v>
      </c>
      <c r="Z47" s="157">
        <f t="shared" si="43"/>
        <v>2.7902201377906191</v>
      </c>
      <c r="AA47" s="157">
        <f t="shared" si="44"/>
        <v>-5.0259803312326028</v>
      </c>
      <c r="AB47" s="157">
        <f t="shared" si="45"/>
        <v>0.60642060681384091</v>
      </c>
      <c r="AC47" s="157">
        <f t="shared" si="46"/>
        <v>-0.33492929413857342</v>
      </c>
      <c r="AD47" s="157">
        <f t="shared" si="47"/>
        <v>-5.3349292941385738</v>
      </c>
      <c r="AE47" s="157">
        <f t="shared" si="48"/>
        <v>4.6650707058614262</v>
      </c>
      <c r="AF47" s="157">
        <f t="shared" si="49"/>
        <v>-5.065342632152646</v>
      </c>
      <c r="AG47" s="157">
        <f t="shared" si="50"/>
        <v>4.3954840438754985</v>
      </c>
      <c r="AH47" s="157">
        <f t="shared" si="51"/>
        <v>-1.9785579749168687</v>
      </c>
      <c r="AI47" s="157">
        <f t="shared" si="52"/>
        <v>-6.9785579749168685</v>
      </c>
      <c r="AJ47" s="157">
        <f t="shared" si="53"/>
        <v>3.0214420250831315</v>
      </c>
      <c r="AK47" s="157">
        <f t="shared" si="54"/>
        <v>-5.2359913048134166</v>
      </c>
      <c r="AL47" s="157">
        <f t="shared" si="55"/>
        <v>1.2788753549796794</v>
      </c>
      <c r="AM47" s="157">
        <f t="shared" si="56"/>
        <v>-2.1623324533245798</v>
      </c>
      <c r="AN47" s="157">
        <f t="shared" si="57"/>
        <v>-7.1623324533245798</v>
      </c>
      <c r="AO47" s="157">
        <f t="shared" si="58"/>
        <v>2.8376675466754202</v>
      </c>
      <c r="AP47" s="157">
        <f t="shared" si="59"/>
        <v>-5.100215006998936</v>
      </c>
      <c r="AQ47" s="157">
        <f t="shared" si="60"/>
        <v>0.77555010034977645</v>
      </c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  <c r="BF47" s="43"/>
      <c r="BG47" s="43"/>
      <c r="BH47" s="43"/>
      <c r="BI47" s="43"/>
      <c r="BJ47" s="43"/>
      <c r="BK47" s="43"/>
      <c r="BL47" s="43"/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3"/>
      <c r="CA47" s="43"/>
      <c r="CB47" s="43"/>
      <c r="CC47" s="43"/>
      <c r="CD47" s="43"/>
      <c r="CE47" s="43"/>
      <c r="CF47" s="43"/>
      <c r="CG47" s="43"/>
      <c r="CH47" s="43"/>
      <c r="CI47" s="43"/>
      <c r="CJ47" s="43"/>
      <c r="CK47" s="43"/>
      <c r="CL47" s="43"/>
      <c r="CM47" s="43"/>
      <c r="CN47" s="43"/>
      <c r="CO47" s="43"/>
      <c r="CP47" s="43"/>
      <c r="CQ47" s="43"/>
      <c r="CR47" s="43"/>
      <c r="CS47" s="43"/>
      <c r="CT47" s="43"/>
      <c r="CU47" s="43"/>
      <c r="CV47" s="43"/>
      <c r="CW47" s="43"/>
      <c r="CX47" s="43"/>
      <c r="CY47" s="43"/>
      <c r="CZ47" s="43"/>
      <c r="DA47" s="43"/>
      <c r="DB47" s="43"/>
      <c r="DC47" s="43"/>
      <c r="DD47" s="43"/>
      <c r="DE47" s="43"/>
      <c r="DF47" s="43"/>
      <c r="DG47" s="43"/>
      <c r="DH47" s="43"/>
      <c r="DI47" s="43"/>
      <c r="DJ47" s="43"/>
      <c r="DK47" s="43"/>
      <c r="DL47" s="43"/>
      <c r="DM47" s="43"/>
      <c r="DN47" s="43"/>
      <c r="DO47" s="43"/>
      <c r="DP47" s="43"/>
      <c r="DQ47" s="43"/>
      <c r="DR47" s="43"/>
      <c r="DS47" s="43"/>
      <c r="DT47" s="43"/>
      <c r="DU47" s="43"/>
      <c r="DV47" s="43"/>
      <c r="DW47" s="43"/>
      <c r="DX47" s="43"/>
      <c r="DY47" s="43"/>
      <c r="DZ47" s="43"/>
    </row>
    <row r="48" spans="1:130" s="5" customFormat="1" x14ac:dyDescent="0.25">
      <c r="A48" s="36" t="s">
        <v>51</v>
      </c>
      <c r="B48" s="49" t="s">
        <v>177</v>
      </c>
      <c r="C48" s="36" t="s">
        <v>169</v>
      </c>
      <c r="D48" s="40" t="s">
        <v>110</v>
      </c>
      <c r="E48" s="133">
        <v>446.73908999999998</v>
      </c>
      <c r="F48" s="133">
        <f t="shared" si="22"/>
        <v>447.4</v>
      </c>
      <c r="G48" s="191">
        <v>0.55059000000000002</v>
      </c>
      <c r="H48" s="191">
        <v>0.11032</v>
      </c>
      <c r="I48" s="185">
        <f t="shared" si="23"/>
        <v>0.66091</v>
      </c>
      <c r="J48" s="38">
        <f t="shared" si="24"/>
        <v>1478.5839006191641</v>
      </c>
      <c r="K48" s="89"/>
      <c r="L48" s="88">
        <v>447.4</v>
      </c>
      <c r="M48" s="89"/>
      <c r="N48" s="89"/>
      <c r="O48" s="93">
        <v>0.59219999999999995</v>
      </c>
      <c r="P48" s="117">
        <v>1323.6479999999999</v>
      </c>
      <c r="Q48" s="38"/>
      <c r="R48" s="38"/>
      <c r="S48" s="38"/>
      <c r="T48" s="38"/>
      <c r="U48" s="38">
        <f t="shared" si="39"/>
        <v>-10.396271807053918</v>
      </c>
      <c r="V48" s="38">
        <f t="shared" si="40"/>
        <v>-10.478668173938862</v>
      </c>
      <c r="W48" s="174"/>
      <c r="X48" s="157">
        <f t="shared" si="41"/>
        <v>-2.2097798622093809</v>
      </c>
      <c r="Y48" s="157">
        <f t="shared" si="42"/>
        <v>-7.2097798622093805</v>
      </c>
      <c r="Z48" s="157">
        <f t="shared" si="43"/>
        <v>2.7902201377906191</v>
      </c>
      <c r="AA48" s="157">
        <f t="shared" si="44"/>
        <v>-5.0259803312326028</v>
      </c>
      <c r="AB48" s="157">
        <f t="shared" si="45"/>
        <v>0.60642060681384091</v>
      </c>
      <c r="AC48" s="157">
        <f t="shared" si="46"/>
        <v>-0.33492929413857342</v>
      </c>
      <c r="AD48" s="157">
        <f t="shared" si="47"/>
        <v>-5.3349292941385738</v>
      </c>
      <c r="AE48" s="157">
        <f t="shared" si="48"/>
        <v>4.6650707058614262</v>
      </c>
      <c r="AF48" s="157">
        <f t="shared" si="49"/>
        <v>-5.065342632152646</v>
      </c>
      <c r="AG48" s="157">
        <f t="shared" si="50"/>
        <v>4.3954840438754985</v>
      </c>
      <c r="AH48" s="157">
        <f t="shared" si="51"/>
        <v>-1.9785579749168687</v>
      </c>
      <c r="AI48" s="157">
        <f t="shared" si="52"/>
        <v>-6.9785579749168685</v>
      </c>
      <c r="AJ48" s="157">
        <f t="shared" si="53"/>
        <v>3.0214420250831315</v>
      </c>
      <c r="AK48" s="157">
        <f t="shared" si="54"/>
        <v>-5.2359913048134166</v>
      </c>
      <c r="AL48" s="157">
        <f t="shared" si="55"/>
        <v>1.2788753549796794</v>
      </c>
      <c r="AM48" s="157">
        <f t="shared" si="56"/>
        <v>-2.1623324533245798</v>
      </c>
      <c r="AN48" s="157">
        <f t="shared" si="57"/>
        <v>-7.1623324533245798</v>
      </c>
      <c r="AO48" s="157">
        <f t="shared" si="58"/>
        <v>2.8376675466754202</v>
      </c>
      <c r="AP48" s="157">
        <f t="shared" si="59"/>
        <v>-5.100215006998936</v>
      </c>
      <c r="AQ48" s="157">
        <f t="shared" si="60"/>
        <v>0.77555010034977645</v>
      </c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43"/>
      <c r="BK48" s="43"/>
      <c r="BL48" s="43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3"/>
      <c r="CA48" s="43"/>
      <c r="CB48" s="43"/>
      <c r="CC48" s="43"/>
      <c r="CD48" s="43"/>
      <c r="CE48" s="43"/>
      <c r="CF48" s="43"/>
      <c r="CG48" s="43"/>
      <c r="CH48" s="43"/>
      <c r="CI48" s="43"/>
      <c r="CJ48" s="43"/>
      <c r="CK48" s="43"/>
      <c r="CL48" s="43"/>
      <c r="CM48" s="43"/>
      <c r="CN48" s="43"/>
      <c r="CO48" s="43"/>
      <c r="CP48" s="43"/>
      <c r="CQ48" s="43"/>
      <c r="CR48" s="43"/>
      <c r="CS48" s="43"/>
      <c r="CT48" s="43"/>
      <c r="CU48" s="43"/>
      <c r="CV48" s="43"/>
      <c r="CW48" s="43"/>
      <c r="CX48" s="43"/>
      <c r="CY48" s="43"/>
      <c r="CZ48" s="43"/>
      <c r="DA48" s="43"/>
      <c r="DB48" s="43"/>
      <c r="DC48" s="43"/>
      <c r="DD48" s="43"/>
      <c r="DE48" s="43"/>
      <c r="DF48" s="43"/>
      <c r="DG48" s="43"/>
      <c r="DH48" s="43"/>
      <c r="DI48" s="43"/>
      <c r="DJ48" s="43"/>
      <c r="DK48" s="43"/>
      <c r="DL48" s="43"/>
      <c r="DM48" s="43"/>
      <c r="DN48" s="43"/>
      <c r="DO48" s="43"/>
      <c r="DP48" s="43"/>
      <c r="DQ48" s="43"/>
      <c r="DR48" s="43"/>
      <c r="DS48" s="43"/>
      <c r="DT48" s="43"/>
      <c r="DU48" s="43"/>
      <c r="DV48" s="43"/>
      <c r="DW48" s="43"/>
      <c r="DX48" s="43"/>
      <c r="DY48" s="43"/>
      <c r="DZ48" s="43"/>
    </row>
    <row r="49" spans="1:130" s="43" customFormat="1" x14ac:dyDescent="0.25">
      <c r="A49" s="96" t="s">
        <v>122</v>
      </c>
      <c r="B49" s="64" t="s">
        <v>178</v>
      </c>
      <c r="C49" s="197" t="s">
        <v>201</v>
      </c>
      <c r="D49" s="40" t="s">
        <v>108</v>
      </c>
      <c r="E49" s="133">
        <v>447.33852000000007</v>
      </c>
      <c r="F49" s="133">
        <f t="shared" si="22"/>
        <v>448.00000000000006</v>
      </c>
      <c r="G49" s="191">
        <v>0.55081999999999998</v>
      </c>
      <c r="H49" s="191">
        <v>0.11065999999999999</v>
      </c>
      <c r="I49" s="185">
        <f t="shared" si="23"/>
        <v>0.66147999999999996</v>
      </c>
      <c r="J49" s="38">
        <f t="shared" si="24"/>
        <v>1477.8764967282318</v>
      </c>
      <c r="K49" s="89">
        <v>448.4</v>
      </c>
      <c r="L49" s="89">
        <v>448.4</v>
      </c>
      <c r="M49" s="89"/>
      <c r="N49" s="89"/>
      <c r="O49" s="93">
        <v>0.76680000000000004</v>
      </c>
      <c r="P49" s="88">
        <v>1433.5</v>
      </c>
      <c r="Q49" s="38"/>
      <c r="R49" s="38"/>
      <c r="S49" s="38"/>
      <c r="T49" s="38"/>
      <c r="U49" s="38">
        <f t="shared" si="39"/>
        <v>15.921872165447192</v>
      </c>
      <c r="V49" s="38">
        <f t="shared" si="40"/>
        <v>-3.0027202426233761</v>
      </c>
      <c r="W49" s="174"/>
      <c r="X49" s="157">
        <f t="shared" si="41"/>
        <v>-2.2097798622093809</v>
      </c>
      <c r="Y49" s="157">
        <f t="shared" si="42"/>
        <v>-7.2097798622093805</v>
      </c>
      <c r="Z49" s="157">
        <f t="shared" si="43"/>
        <v>2.7902201377906191</v>
      </c>
      <c r="AA49" s="157">
        <f t="shared" si="44"/>
        <v>-5.0259803312326028</v>
      </c>
      <c r="AB49" s="157">
        <f t="shared" si="45"/>
        <v>0.60642060681384091</v>
      </c>
      <c r="AC49" s="157">
        <f t="shared" si="46"/>
        <v>-0.33492929413857342</v>
      </c>
      <c r="AD49" s="157">
        <f t="shared" si="47"/>
        <v>-5.3349292941385738</v>
      </c>
      <c r="AE49" s="157">
        <f t="shared" si="48"/>
        <v>4.6650707058614262</v>
      </c>
      <c r="AF49" s="157">
        <f t="shared" si="49"/>
        <v>-5.065342632152646</v>
      </c>
      <c r="AG49" s="157">
        <f t="shared" si="50"/>
        <v>4.3954840438754985</v>
      </c>
      <c r="AH49" s="157">
        <f t="shared" si="51"/>
        <v>-1.9785579749168687</v>
      </c>
      <c r="AI49" s="157">
        <f t="shared" si="52"/>
        <v>-6.9785579749168685</v>
      </c>
      <c r="AJ49" s="157">
        <f t="shared" si="53"/>
        <v>3.0214420250831315</v>
      </c>
      <c r="AK49" s="157">
        <f t="shared" si="54"/>
        <v>-5.2359913048134166</v>
      </c>
      <c r="AL49" s="157">
        <f t="shared" si="55"/>
        <v>1.2788753549796794</v>
      </c>
      <c r="AM49" s="157">
        <f t="shared" si="56"/>
        <v>-2.1623324533245798</v>
      </c>
      <c r="AN49" s="157">
        <f t="shared" si="57"/>
        <v>-7.1623324533245798</v>
      </c>
      <c r="AO49" s="157">
        <f t="shared" si="58"/>
        <v>2.8376675466754202</v>
      </c>
      <c r="AP49" s="157">
        <f t="shared" si="59"/>
        <v>-5.100215006998936</v>
      </c>
      <c r="AQ49" s="157">
        <f t="shared" si="60"/>
        <v>0.77555010034977645</v>
      </c>
    </row>
    <row r="50" spans="1:130" s="43" customFormat="1" x14ac:dyDescent="0.25">
      <c r="A50" s="96" t="s">
        <v>122</v>
      </c>
      <c r="B50" s="64" t="s">
        <v>178</v>
      </c>
      <c r="C50" s="197" t="s">
        <v>201</v>
      </c>
      <c r="D50" s="40" t="s">
        <v>109</v>
      </c>
      <c r="E50" s="133">
        <v>446.23909999999995</v>
      </c>
      <c r="F50" s="133">
        <f t="shared" si="22"/>
        <v>446.89999999999992</v>
      </c>
      <c r="G50" s="191">
        <v>0.55039000000000005</v>
      </c>
      <c r="H50" s="191">
        <v>0.11051</v>
      </c>
      <c r="I50" s="185">
        <f t="shared" si="23"/>
        <v>0.66090000000000004</v>
      </c>
      <c r="J50" s="38">
        <f t="shared" si="24"/>
        <v>1480.217274679047</v>
      </c>
      <c r="K50" s="88">
        <v>447.2</v>
      </c>
      <c r="L50" s="88">
        <v>447.2</v>
      </c>
      <c r="M50" s="89"/>
      <c r="N50" s="89"/>
      <c r="O50" s="93">
        <v>0.76390000000000002</v>
      </c>
      <c r="P50" s="88">
        <v>1430.9</v>
      </c>
      <c r="Q50" s="38"/>
      <c r="R50" s="38"/>
      <c r="S50" s="38"/>
      <c r="T50" s="38"/>
      <c r="U50" s="38">
        <f t="shared" si="39"/>
        <v>15.584808594341046</v>
      </c>
      <c r="V50" s="38">
        <f t="shared" si="40"/>
        <v>-3.331759162839139</v>
      </c>
      <c r="W50" s="174"/>
      <c r="X50" s="157">
        <f t="shared" si="41"/>
        <v>-2.2097798622093809</v>
      </c>
      <c r="Y50" s="157">
        <f t="shared" si="42"/>
        <v>-7.2097798622093805</v>
      </c>
      <c r="Z50" s="157">
        <f t="shared" si="43"/>
        <v>2.7902201377906191</v>
      </c>
      <c r="AA50" s="157">
        <f t="shared" si="44"/>
        <v>-5.0259803312326028</v>
      </c>
      <c r="AB50" s="157">
        <f t="shared" si="45"/>
        <v>0.60642060681384091</v>
      </c>
      <c r="AC50" s="157">
        <f t="shared" si="46"/>
        <v>-0.33492929413857342</v>
      </c>
      <c r="AD50" s="157">
        <f t="shared" si="47"/>
        <v>-5.3349292941385738</v>
      </c>
      <c r="AE50" s="157">
        <f t="shared" si="48"/>
        <v>4.6650707058614262</v>
      </c>
      <c r="AF50" s="157">
        <f t="shared" si="49"/>
        <v>-5.065342632152646</v>
      </c>
      <c r="AG50" s="157">
        <f t="shared" si="50"/>
        <v>4.3954840438754985</v>
      </c>
      <c r="AH50" s="157">
        <f t="shared" si="51"/>
        <v>-1.9785579749168687</v>
      </c>
      <c r="AI50" s="157">
        <f t="shared" si="52"/>
        <v>-6.9785579749168685</v>
      </c>
      <c r="AJ50" s="157">
        <f t="shared" si="53"/>
        <v>3.0214420250831315</v>
      </c>
      <c r="AK50" s="157">
        <f t="shared" si="54"/>
        <v>-5.2359913048134166</v>
      </c>
      <c r="AL50" s="157">
        <f t="shared" si="55"/>
        <v>1.2788753549796794</v>
      </c>
      <c r="AM50" s="157">
        <f t="shared" si="56"/>
        <v>-2.1623324533245798</v>
      </c>
      <c r="AN50" s="157">
        <f t="shared" si="57"/>
        <v>-7.1623324533245798</v>
      </c>
      <c r="AO50" s="157">
        <f t="shared" si="58"/>
        <v>2.8376675466754202</v>
      </c>
      <c r="AP50" s="157">
        <f t="shared" si="59"/>
        <v>-5.100215006998936</v>
      </c>
      <c r="AQ50" s="157">
        <f t="shared" si="60"/>
        <v>0.77555010034977645</v>
      </c>
    </row>
    <row r="51" spans="1:130" s="43" customFormat="1" x14ac:dyDescent="0.25">
      <c r="A51" s="96" t="s">
        <v>122</v>
      </c>
      <c r="B51" s="64" t="s">
        <v>178</v>
      </c>
      <c r="C51" s="197" t="s">
        <v>201</v>
      </c>
      <c r="D51" s="40" t="s">
        <v>110</v>
      </c>
      <c r="E51" s="133">
        <v>446.33866999999998</v>
      </c>
      <c r="F51" s="133">
        <f t="shared" si="22"/>
        <v>446.99999999999994</v>
      </c>
      <c r="G51" s="191">
        <v>0.55037000000000003</v>
      </c>
      <c r="H51" s="191">
        <v>0.11096</v>
      </c>
      <c r="I51" s="185">
        <f t="shared" si="23"/>
        <v>0.66132999999999997</v>
      </c>
      <c r="J51" s="38">
        <f t="shared" si="24"/>
        <v>1480.8495675735746</v>
      </c>
      <c r="K51" s="89">
        <v>447.4</v>
      </c>
      <c r="L51" s="89">
        <v>447.4</v>
      </c>
      <c r="M51" s="89"/>
      <c r="N51" s="89"/>
      <c r="O51" s="93">
        <v>0.75980000000000003</v>
      </c>
      <c r="P51" s="88">
        <v>1429.4</v>
      </c>
      <c r="Q51" s="38"/>
      <c r="R51" s="38"/>
      <c r="S51" s="38"/>
      <c r="T51" s="38"/>
      <c r="U51" s="38">
        <f t="shared" si="39"/>
        <v>14.889691984334608</v>
      </c>
      <c r="V51" s="38">
        <f t="shared" si="40"/>
        <v>-3.4743277575369462</v>
      </c>
      <c r="W51" s="174"/>
      <c r="X51" s="157">
        <f t="shared" si="41"/>
        <v>-2.2097798622093809</v>
      </c>
      <c r="Y51" s="157">
        <f t="shared" si="42"/>
        <v>-7.2097798622093805</v>
      </c>
      <c r="Z51" s="157">
        <f t="shared" si="43"/>
        <v>2.7902201377906191</v>
      </c>
      <c r="AA51" s="157">
        <f t="shared" si="44"/>
        <v>-5.0259803312326028</v>
      </c>
      <c r="AB51" s="157">
        <f t="shared" si="45"/>
        <v>0.60642060681384091</v>
      </c>
      <c r="AC51" s="157">
        <f t="shared" si="46"/>
        <v>-0.33492929413857342</v>
      </c>
      <c r="AD51" s="157">
        <f t="shared" si="47"/>
        <v>-5.3349292941385738</v>
      </c>
      <c r="AE51" s="157">
        <f t="shared" si="48"/>
        <v>4.6650707058614262</v>
      </c>
      <c r="AF51" s="157">
        <f t="shared" si="49"/>
        <v>-5.065342632152646</v>
      </c>
      <c r="AG51" s="157">
        <f t="shared" si="50"/>
        <v>4.3954840438754985</v>
      </c>
      <c r="AH51" s="157">
        <f t="shared" si="51"/>
        <v>-1.9785579749168687</v>
      </c>
      <c r="AI51" s="157">
        <f t="shared" si="52"/>
        <v>-6.9785579749168685</v>
      </c>
      <c r="AJ51" s="157">
        <f t="shared" si="53"/>
        <v>3.0214420250831315</v>
      </c>
      <c r="AK51" s="157">
        <f t="shared" si="54"/>
        <v>-5.2359913048134166</v>
      </c>
      <c r="AL51" s="157">
        <f t="shared" si="55"/>
        <v>1.2788753549796794</v>
      </c>
      <c r="AM51" s="157">
        <f t="shared" si="56"/>
        <v>-2.1623324533245798</v>
      </c>
      <c r="AN51" s="157">
        <f t="shared" si="57"/>
        <v>-7.1623324533245798</v>
      </c>
      <c r="AO51" s="157">
        <f t="shared" si="58"/>
        <v>2.8376675466754202</v>
      </c>
      <c r="AP51" s="157">
        <f t="shared" si="59"/>
        <v>-5.100215006998936</v>
      </c>
      <c r="AQ51" s="157">
        <f t="shared" si="60"/>
        <v>0.77555010034977645</v>
      </c>
    </row>
    <row r="52" spans="1:130" s="5" customFormat="1" x14ac:dyDescent="0.25">
      <c r="A52" s="37" t="s">
        <v>54</v>
      </c>
      <c r="B52" s="49" t="s">
        <v>179</v>
      </c>
      <c r="C52" s="196" t="s">
        <v>199</v>
      </c>
      <c r="D52" s="40" t="s">
        <v>108</v>
      </c>
      <c r="E52" s="133">
        <v>446.83866</v>
      </c>
      <c r="F52" s="133">
        <f t="shared" si="22"/>
        <v>447.5</v>
      </c>
      <c r="G52" s="191">
        <v>0.55047000000000001</v>
      </c>
      <c r="H52" s="191">
        <v>0.11087</v>
      </c>
      <c r="I52" s="185">
        <f t="shared" si="23"/>
        <v>0.66134000000000004</v>
      </c>
      <c r="J52" s="38">
        <f t="shared" si="24"/>
        <v>1479.2158507571726</v>
      </c>
      <c r="K52" s="89"/>
      <c r="L52" s="92">
        <v>447.49</v>
      </c>
      <c r="M52" s="89"/>
      <c r="N52" s="89"/>
      <c r="O52" s="93">
        <v>0.64410000000000001</v>
      </c>
      <c r="P52" s="89">
        <v>1439</v>
      </c>
      <c r="Q52" s="38"/>
      <c r="R52" s="38"/>
      <c r="S52" s="38"/>
      <c r="T52" s="38"/>
      <c r="U52" s="38">
        <f t="shared" si="39"/>
        <v>-2.6068285601959706</v>
      </c>
      <c r="V52" s="38">
        <f t="shared" si="40"/>
        <v>-2.7187276783565504</v>
      </c>
      <c r="W52" s="174"/>
      <c r="X52" s="157">
        <f t="shared" si="41"/>
        <v>-2.2097798622093809</v>
      </c>
      <c r="Y52" s="157">
        <f t="shared" si="42"/>
        <v>-7.2097798622093805</v>
      </c>
      <c r="Z52" s="157">
        <f t="shared" si="43"/>
        <v>2.7902201377906191</v>
      </c>
      <c r="AA52" s="157">
        <f t="shared" si="44"/>
        <v>-5.0259803312326028</v>
      </c>
      <c r="AB52" s="157">
        <f t="shared" si="45"/>
        <v>0.60642060681384091</v>
      </c>
      <c r="AC52" s="157">
        <f t="shared" si="46"/>
        <v>-0.33492929413857342</v>
      </c>
      <c r="AD52" s="157">
        <f t="shared" si="47"/>
        <v>-5.3349292941385738</v>
      </c>
      <c r="AE52" s="157">
        <f t="shared" si="48"/>
        <v>4.6650707058614262</v>
      </c>
      <c r="AF52" s="157">
        <f t="shared" si="49"/>
        <v>-5.065342632152646</v>
      </c>
      <c r="AG52" s="157">
        <f t="shared" si="50"/>
        <v>4.3954840438754985</v>
      </c>
      <c r="AH52" s="157">
        <f t="shared" si="51"/>
        <v>-1.9785579749168687</v>
      </c>
      <c r="AI52" s="157">
        <f t="shared" si="52"/>
        <v>-6.9785579749168685</v>
      </c>
      <c r="AJ52" s="157">
        <f t="shared" si="53"/>
        <v>3.0214420250831315</v>
      </c>
      <c r="AK52" s="157">
        <f t="shared" si="54"/>
        <v>-5.2359913048134166</v>
      </c>
      <c r="AL52" s="157">
        <f t="shared" si="55"/>
        <v>1.2788753549796794</v>
      </c>
      <c r="AM52" s="157">
        <f t="shared" si="56"/>
        <v>-2.1623324533245798</v>
      </c>
      <c r="AN52" s="157">
        <f t="shared" si="57"/>
        <v>-7.1623324533245798</v>
      </c>
      <c r="AO52" s="157">
        <f t="shared" si="58"/>
        <v>2.8376675466754202</v>
      </c>
      <c r="AP52" s="157">
        <f t="shared" si="59"/>
        <v>-5.100215006998936</v>
      </c>
      <c r="AQ52" s="157">
        <f t="shared" si="60"/>
        <v>0.77555010034977645</v>
      </c>
      <c r="AR52" s="43"/>
      <c r="AS52" s="43"/>
      <c r="AT52" s="43"/>
      <c r="AU52" s="43"/>
      <c r="AV52" s="43"/>
      <c r="AW52" s="43"/>
      <c r="AX52" s="43"/>
      <c r="AY52" s="43"/>
      <c r="AZ52" s="43"/>
      <c r="BA52" s="43"/>
      <c r="BB52" s="43"/>
      <c r="BC52" s="43"/>
      <c r="BD52" s="43"/>
      <c r="BE52" s="43"/>
      <c r="BF52" s="43"/>
      <c r="BG52" s="43"/>
      <c r="BH52" s="43"/>
      <c r="BI52" s="43"/>
      <c r="BJ52" s="43"/>
      <c r="BK52" s="43"/>
      <c r="BL52" s="43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43"/>
      <c r="CA52" s="43"/>
      <c r="CB52" s="43"/>
      <c r="CC52" s="43"/>
      <c r="CD52" s="43"/>
      <c r="CE52" s="43"/>
      <c r="CF52" s="43"/>
      <c r="CG52" s="43"/>
      <c r="CH52" s="43"/>
      <c r="CI52" s="43"/>
      <c r="CJ52" s="43"/>
      <c r="CK52" s="43"/>
      <c r="CL52" s="43"/>
      <c r="CM52" s="43"/>
      <c r="CN52" s="43"/>
      <c r="CO52" s="43"/>
      <c r="CP52" s="43"/>
      <c r="CQ52" s="43"/>
      <c r="CR52" s="43"/>
      <c r="CS52" s="43"/>
      <c r="CT52" s="43"/>
      <c r="CU52" s="43"/>
      <c r="CV52" s="43"/>
      <c r="CW52" s="43"/>
      <c r="CX52" s="43"/>
      <c r="CY52" s="43"/>
      <c r="CZ52" s="43"/>
      <c r="DA52" s="43"/>
      <c r="DB52" s="43"/>
      <c r="DC52" s="43"/>
      <c r="DD52" s="43"/>
      <c r="DE52" s="43"/>
      <c r="DF52" s="43"/>
      <c r="DG52" s="43"/>
      <c r="DH52" s="43"/>
      <c r="DI52" s="43"/>
      <c r="DJ52" s="43"/>
      <c r="DK52" s="43"/>
      <c r="DL52" s="43"/>
      <c r="DM52" s="43"/>
      <c r="DN52" s="43"/>
      <c r="DO52" s="43"/>
      <c r="DP52" s="43"/>
      <c r="DQ52" s="43"/>
      <c r="DR52" s="43"/>
      <c r="DS52" s="43"/>
      <c r="DT52" s="43"/>
      <c r="DU52" s="43"/>
      <c r="DV52" s="43"/>
      <c r="DW52" s="43"/>
      <c r="DX52" s="43"/>
      <c r="DY52" s="43"/>
      <c r="DZ52" s="43"/>
    </row>
    <row r="53" spans="1:130" s="5" customFormat="1" x14ac:dyDescent="0.25">
      <c r="A53" s="37" t="s">
        <v>54</v>
      </c>
      <c r="B53" s="49" t="s">
        <v>179</v>
      </c>
      <c r="C53" s="196" t="s">
        <v>199</v>
      </c>
      <c r="D53" s="40" t="s">
        <v>109</v>
      </c>
      <c r="E53" s="133">
        <v>446.93923999999998</v>
      </c>
      <c r="F53" s="133">
        <f t="shared" si="22"/>
        <v>447.59999999999997</v>
      </c>
      <c r="G53" s="191">
        <v>0.55015999999999998</v>
      </c>
      <c r="H53" s="191">
        <v>0.1106</v>
      </c>
      <c r="I53" s="185">
        <f t="shared" si="23"/>
        <v>0.66076000000000001</v>
      </c>
      <c r="J53" s="38">
        <f t="shared" si="24"/>
        <v>1477.5868830802854</v>
      </c>
      <c r="K53" s="89"/>
      <c r="L53" s="92">
        <v>447.6</v>
      </c>
      <c r="M53" s="89"/>
      <c r="N53" s="89"/>
      <c r="O53" s="93">
        <v>0.64280000000000004</v>
      </c>
      <c r="P53" s="89">
        <v>1436</v>
      </c>
      <c r="Q53" s="38"/>
      <c r="R53" s="38"/>
      <c r="S53" s="38"/>
      <c r="T53" s="38"/>
      <c r="U53" s="38">
        <f t="shared" si="39"/>
        <v>-2.7180822083661202</v>
      </c>
      <c r="V53" s="38">
        <f t="shared" si="40"/>
        <v>-2.8145135529079894</v>
      </c>
      <c r="W53" s="174"/>
      <c r="X53" s="157">
        <f t="shared" si="41"/>
        <v>-2.2097798622093809</v>
      </c>
      <c r="Y53" s="157">
        <f t="shared" si="42"/>
        <v>-7.2097798622093805</v>
      </c>
      <c r="Z53" s="157">
        <f t="shared" si="43"/>
        <v>2.7902201377906191</v>
      </c>
      <c r="AA53" s="157">
        <f t="shared" si="44"/>
        <v>-5.0259803312326028</v>
      </c>
      <c r="AB53" s="157">
        <f t="shared" si="45"/>
        <v>0.60642060681384091</v>
      </c>
      <c r="AC53" s="157">
        <f t="shared" si="46"/>
        <v>-0.33492929413857342</v>
      </c>
      <c r="AD53" s="157">
        <f t="shared" si="47"/>
        <v>-5.3349292941385738</v>
      </c>
      <c r="AE53" s="157">
        <f t="shared" si="48"/>
        <v>4.6650707058614262</v>
      </c>
      <c r="AF53" s="157">
        <f t="shared" si="49"/>
        <v>-5.065342632152646</v>
      </c>
      <c r="AG53" s="157">
        <f t="shared" si="50"/>
        <v>4.3954840438754985</v>
      </c>
      <c r="AH53" s="157">
        <f t="shared" si="51"/>
        <v>-1.9785579749168687</v>
      </c>
      <c r="AI53" s="157">
        <f t="shared" si="52"/>
        <v>-6.9785579749168685</v>
      </c>
      <c r="AJ53" s="157">
        <f t="shared" si="53"/>
        <v>3.0214420250831315</v>
      </c>
      <c r="AK53" s="157">
        <f t="shared" si="54"/>
        <v>-5.2359913048134166</v>
      </c>
      <c r="AL53" s="157">
        <f t="shared" si="55"/>
        <v>1.2788753549796794</v>
      </c>
      <c r="AM53" s="157">
        <f t="shared" si="56"/>
        <v>-2.1623324533245798</v>
      </c>
      <c r="AN53" s="157">
        <f t="shared" si="57"/>
        <v>-7.1623324533245798</v>
      </c>
      <c r="AO53" s="157">
        <f t="shared" si="58"/>
        <v>2.8376675466754202</v>
      </c>
      <c r="AP53" s="157">
        <f t="shared" si="59"/>
        <v>-5.100215006998936</v>
      </c>
      <c r="AQ53" s="157">
        <f t="shared" si="60"/>
        <v>0.77555010034977645</v>
      </c>
      <c r="AR53" s="43"/>
      <c r="AS53" s="43"/>
      <c r="AT53" s="43"/>
      <c r="AU53" s="43"/>
      <c r="AV53" s="43"/>
      <c r="AW53" s="43"/>
      <c r="AX53" s="43"/>
      <c r="AY53" s="43"/>
      <c r="AZ53" s="43"/>
      <c r="BA53" s="43"/>
      <c r="BB53" s="43"/>
      <c r="BC53" s="43"/>
      <c r="BD53" s="43"/>
      <c r="BE53" s="43"/>
      <c r="BF53" s="43"/>
      <c r="BG53" s="43"/>
      <c r="BH53" s="43"/>
      <c r="BI53" s="43"/>
      <c r="BJ53" s="43"/>
      <c r="BK53" s="43"/>
      <c r="BL53" s="43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43"/>
      <c r="CA53" s="43"/>
      <c r="CB53" s="43"/>
      <c r="CC53" s="43"/>
      <c r="CD53" s="43"/>
      <c r="CE53" s="43"/>
      <c r="CF53" s="43"/>
      <c r="CG53" s="43"/>
      <c r="CH53" s="43"/>
      <c r="CI53" s="43"/>
      <c r="CJ53" s="43"/>
      <c r="CK53" s="43"/>
      <c r="CL53" s="43"/>
      <c r="CM53" s="43"/>
      <c r="CN53" s="43"/>
      <c r="CO53" s="43"/>
      <c r="CP53" s="43"/>
      <c r="CQ53" s="43"/>
      <c r="CR53" s="43"/>
      <c r="CS53" s="43"/>
      <c r="CT53" s="43"/>
      <c r="CU53" s="43"/>
      <c r="CV53" s="43"/>
      <c r="CW53" s="43"/>
      <c r="CX53" s="43"/>
      <c r="CY53" s="43"/>
      <c r="CZ53" s="43"/>
      <c r="DA53" s="43"/>
      <c r="DB53" s="43"/>
      <c r="DC53" s="43"/>
      <c r="DD53" s="43"/>
      <c r="DE53" s="43"/>
      <c r="DF53" s="43"/>
      <c r="DG53" s="43"/>
      <c r="DH53" s="43"/>
      <c r="DI53" s="43"/>
      <c r="DJ53" s="43"/>
      <c r="DK53" s="43"/>
      <c r="DL53" s="43"/>
      <c r="DM53" s="43"/>
      <c r="DN53" s="43"/>
      <c r="DO53" s="43"/>
      <c r="DP53" s="43"/>
      <c r="DQ53" s="43"/>
      <c r="DR53" s="43"/>
      <c r="DS53" s="43"/>
      <c r="DT53" s="43"/>
      <c r="DU53" s="43"/>
      <c r="DV53" s="43"/>
      <c r="DW53" s="43"/>
      <c r="DX53" s="43"/>
      <c r="DY53" s="43"/>
      <c r="DZ53" s="43"/>
    </row>
    <row r="54" spans="1:130" s="5" customFormat="1" x14ac:dyDescent="0.25">
      <c r="A54" s="37" t="s">
        <v>54</v>
      </c>
      <c r="B54" s="49" t="s">
        <v>179</v>
      </c>
      <c r="C54" s="196" t="s">
        <v>199</v>
      </c>
      <c r="D54" s="40" t="s">
        <v>110</v>
      </c>
      <c r="E54" s="133">
        <v>446.93900000000002</v>
      </c>
      <c r="F54" s="133">
        <f t="shared" si="22"/>
        <v>447.6</v>
      </c>
      <c r="G54" s="191">
        <v>0.55052000000000001</v>
      </c>
      <c r="H54" s="191">
        <v>0.11047999999999999</v>
      </c>
      <c r="I54" s="185">
        <f t="shared" si="23"/>
        <v>0.66100000000000003</v>
      </c>
      <c r="J54" s="38">
        <f t="shared" si="24"/>
        <v>1478.1240633214995</v>
      </c>
      <c r="K54" s="89"/>
      <c r="L54" s="92">
        <v>447.58</v>
      </c>
      <c r="M54" s="89"/>
      <c r="N54" s="89"/>
      <c r="O54" s="93">
        <v>0.63800000000000001</v>
      </c>
      <c r="P54" s="89">
        <v>1425</v>
      </c>
      <c r="Q54" s="38"/>
      <c r="R54" s="38"/>
      <c r="S54" s="38"/>
      <c r="T54" s="38"/>
      <c r="U54" s="38">
        <f t="shared" si="39"/>
        <v>-3.4795763993948592</v>
      </c>
      <c r="V54" s="38">
        <f t="shared" si="40"/>
        <v>-3.5940192464037288</v>
      </c>
      <c r="W54" s="174"/>
      <c r="X54" s="157">
        <f t="shared" si="41"/>
        <v>-2.2097798622093809</v>
      </c>
      <c r="Y54" s="157">
        <f t="shared" si="42"/>
        <v>-7.2097798622093805</v>
      </c>
      <c r="Z54" s="157">
        <f t="shared" si="43"/>
        <v>2.7902201377906191</v>
      </c>
      <c r="AA54" s="157">
        <f t="shared" si="44"/>
        <v>-5.0259803312326028</v>
      </c>
      <c r="AB54" s="157">
        <f t="shared" si="45"/>
        <v>0.60642060681384091</v>
      </c>
      <c r="AC54" s="157">
        <f t="shared" si="46"/>
        <v>-0.33492929413857342</v>
      </c>
      <c r="AD54" s="157">
        <f t="shared" si="47"/>
        <v>-5.3349292941385738</v>
      </c>
      <c r="AE54" s="157">
        <f t="shared" si="48"/>
        <v>4.6650707058614262</v>
      </c>
      <c r="AF54" s="157">
        <f t="shared" si="49"/>
        <v>-5.065342632152646</v>
      </c>
      <c r="AG54" s="157">
        <f t="shared" si="50"/>
        <v>4.3954840438754985</v>
      </c>
      <c r="AH54" s="157">
        <f t="shared" si="51"/>
        <v>-1.9785579749168687</v>
      </c>
      <c r="AI54" s="157">
        <f t="shared" si="52"/>
        <v>-6.9785579749168685</v>
      </c>
      <c r="AJ54" s="157">
        <f t="shared" si="53"/>
        <v>3.0214420250831315</v>
      </c>
      <c r="AK54" s="157">
        <f t="shared" si="54"/>
        <v>-5.2359913048134166</v>
      </c>
      <c r="AL54" s="157">
        <f t="shared" si="55"/>
        <v>1.2788753549796794</v>
      </c>
      <c r="AM54" s="157">
        <f t="shared" si="56"/>
        <v>-2.1623324533245798</v>
      </c>
      <c r="AN54" s="157">
        <f t="shared" si="57"/>
        <v>-7.1623324533245798</v>
      </c>
      <c r="AO54" s="157">
        <f t="shared" si="58"/>
        <v>2.8376675466754202</v>
      </c>
      <c r="AP54" s="157">
        <f t="shared" si="59"/>
        <v>-5.100215006998936</v>
      </c>
      <c r="AQ54" s="157">
        <f t="shared" si="60"/>
        <v>0.77555010034977645</v>
      </c>
      <c r="AR54" s="43"/>
      <c r="AS54" s="43"/>
      <c r="AT54" s="43"/>
      <c r="AU54" s="43"/>
      <c r="AV54" s="43"/>
      <c r="AW54" s="43"/>
      <c r="AX54" s="43"/>
      <c r="AY54" s="43"/>
      <c r="AZ54" s="43"/>
      <c r="BA54" s="43"/>
      <c r="BB54" s="43"/>
      <c r="BC54" s="43"/>
      <c r="BD54" s="43"/>
      <c r="BE54" s="43"/>
      <c r="BF54" s="43"/>
      <c r="BG54" s="43"/>
      <c r="BH54" s="43"/>
      <c r="BI54" s="43"/>
      <c r="BJ54" s="43"/>
      <c r="BK54" s="43"/>
      <c r="BL54" s="43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43"/>
      <c r="CA54" s="43"/>
      <c r="CB54" s="43"/>
      <c r="CC54" s="43"/>
      <c r="CD54" s="43"/>
      <c r="CE54" s="43"/>
      <c r="CF54" s="43"/>
      <c r="CG54" s="43"/>
      <c r="CH54" s="43"/>
      <c r="CI54" s="43"/>
      <c r="CJ54" s="43"/>
      <c r="CK54" s="43"/>
      <c r="CL54" s="43"/>
      <c r="CM54" s="43"/>
      <c r="CN54" s="43"/>
      <c r="CO54" s="43"/>
      <c r="CP54" s="43"/>
      <c r="CQ54" s="43"/>
      <c r="CR54" s="43"/>
      <c r="CS54" s="43"/>
      <c r="CT54" s="43"/>
      <c r="CU54" s="43"/>
      <c r="CV54" s="43"/>
      <c r="CW54" s="43"/>
      <c r="CX54" s="43"/>
      <c r="CY54" s="43"/>
      <c r="CZ54" s="43"/>
      <c r="DA54" s="43"/>
      <c r="DB54" s="43"/>
      <c r="DC54" s="43"/>
      <c r="DD54" s="43"/>
      <c r="DE54" s="43"/>
      <c r="DF54" s="43"/>
      <c r="DG54" s="43"/>
      <c r="DH54" s="43"/>
      <c r="DI54" s="43"/>
      <c r="DJ54" s="43"/>
      <c r="DK54" s="43"/>
      <c r="DL54" s="43"/>
      <c r="DM54" s="43"/>
      <c r="DN54" s="43"/>
      <c r="DO54" s="43"/>
      <c r="DP54" s="43"/>
      <c r="DQ54" s="43"/>
      <c r="DR54" s="43"/>
      <c r="DS54" s="43"/>
      <c r="DT54" s="43"/>
      <c r="DU54" s="43"/>
      <c r="DV54" s="43"/>
      <c r="DW54" s="43"/>
      <c r="DX54" s="43"/>
      <c r="DY54" s="43"/>
      <c r="DZ54" s="43"/>
    </row>
    <row r="55" spans="1:130" s="5" customFormat="1" x14ac:dyDescent="0.25">
      <c r="A55" s="37" t="s">
        <v>55</v>
      </c>
      <c r="B55" s="49" t="s">
        <v>180</v>
      </c>
      <c r="C55" s="196" t="s">
        <v>202</v>
      </c>
      <c r="D55" s="40" t="s">
        <v>108</v>
      </c>
      <c r="E55" s="133">
        <v>446.43836000000005</v>
      </c>
      <c r="F55" s="133">
        <f t="shared" si="22"/>
        <v>447.1</v>
      </c>
      <c r="G55" s="191">
        <v>0.55079999999999996</v>
      </c>
      <c r="H55" s="191">
        <v>0.11083999999999999</v>
      </c>
      <c r="I55" s="185">
        <f t="shared" si="23"/>
        <v>0.66164000000000001</v>
      </c>
      <c r="J55" s="38">
        <f t="shared" si="24"/>
        <v>1481.2126864654842</v>
      </c>
      <c r="K55" s="89">
        <v>450</v>
      </c>
      <c r="L55" s="179">
        <v>445.65</v>
      </c>
      <c r="M55" s="93">
        <v>0.53600000000000003</v>
      </c>
      <c r="N55" s="93">
        <v>0.111</v>
      </c>
      <c r="O55" s="93">
        <v>0.64700000000000002</v>
      </c>
      <c r="P55" s="89">
        <v>1452.76</v>
      </c>
      <c r="Q55" s="38">
        <f t="shared" si="35"/>
        <v>82.843894899536323</v>
      </c>
      <c r="R55" s="38">
        <f t="shared" si="36"/>
        <v>-2.6870007262163988</v>
      </c>
      <c r="S55" s="38">
        <f t="shared" si="37"/>
        <v>17.156105100463677</v>
      </c>
      <c r="T55" s="38">
        <f t="shared" si="38"/>
        <v>0.14435221941538015</v>
      </c>
      <c r="U55" s="38">
        <f t="shared" si="39"/>
        <v>-2.212683634604919</v>
      </c>
      <c r="V55" s="38">
        <f t="shared" si="40"/>
        <v>-1.9209048589354805</v>
      </c>
      <c r="W55" s="174"/>
      <c r="X55" s="157">
        <f t="shared" si="41"/>
        <v>-2.2097798622093809</v>
      </c>
      <c r="Y55" s="157">
        <f t="shared" si="42"/>
        <v>-7.2097798622093805</v>
      </c>
      <c r="Z55" s="157">
        <f t="shared" si="43"/>
        <v>2.7902201377906191</v>
      </c>
      <c r="AA55" s="157">
        <f t="shared" si="44"/>
        <v>-5.0259803312326028</v>
      </c>
      <c r="AB55" s="157">
        <f t="shared" si="45"/>
        <v>0.60642060681384091</v>
      </c>
      <c r="AC55" s="157">
        <f t="shared" si="46"/>
        <v>-0.33492929413857342</v>
      </c>
      <c r="AD55" s="157">
        <f t="shared" si="47"/>
        <v>-5.3349292941385738</v>
      </c>
      <c r="AE55" s="157">
        <f t="shared" si="48"/>
        <v>4.6650707058614262</v>
      </c>
      <c r="AF55" s="157">
        <f t="shared" si="49"/>
        <v>-5.065342632152646</v>
      </c>
      <c r="AG55" s="157">
        <f t="shared" si="50"/>
        <v>4.3954840438754985</v>
      </c>
      <c r="AH55" s="157">
        <f t="shared" si="51"/>
        <v>-1.9785579749168687</v>
      </c>
      <c r="AI55" s="157">
        <f t="shared" si="52"/>
        <v>-6.9785579749168685</v>
      </c>
      <c r="AJ55" s="157">
        <f t="shared" si="53"/>
        <v>3.0214420250831315</v>
      </c>
      <c r="AK55" s="157">
        <f t="shared" si="54"/>
        <v>-5.2359913048134166</v>
      </c>
      <c r="AL55" s="157">
        <f t="shared" si="55"/>
        <v>1.2788753549796794</v>
      </c>
      <c r="AM55" s="157">
        <f t="shared" si="56"/>
        <v>-2.1623324533245798</v>
      </c>
      <c r="AN55" s="157">
        <f t="shared" si="57"/>
        <v>-7.1623324533245798</v>
      </c>
      <c r="AO55" s="157">
        <f t="shared" si="58"/>
        <v>2.8376675466754202</v>
      </c>
      <c r="AP55" s="157">
        <f t="shared" si="59"/>
        <v>-5.100215006998936</v>
      </c>
      <c r="AQ55" s="157">
        <f t="shared" si="60"/>
        <v>0.77555010034977645</v>
      </c>
      <c r="AR55" s="43"/>
      <c r="AS55" s="43"/>
      <c r="AT55" s="43"/>
      <c r="AU55" s="43"/>
      <c r="AV55" s="43"/>
      <c r="AW55" s="43"/>
      <c r="AX55" s="43"/>
      <c r="AY55" s="43"/>
      <c r="AZ55" s="43"/>
      <c r="BA55" s="43"/>
      <c r="BB55" s="43"/>
      <c r="BC55" s="43"/>
      <c r="BD55" s="43"/>
      <c r="BE55" s="43"/>
      <c r="BF55" s="43"/>
      <c r="BG55" s="43"/>
      <c r="BH55" s="43"/>
      <c r="BI55" s="43"/>
      <c r="BJ55" s="43"/>
      <c r="BK55" s="43"/>
      <c r="BL55" s="43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43"/>
      <c r="CA55" s="43"/>
      <c r="CB55" s="43"/>
      <c r="CC55" s="43"/>
      <c r="CD55" s="43"/>
      <c r="CE55" s="43"/>
      <c r="CF55" s="43"/>
      <c r="CG55" s="43"/>
      <c r="CH55" s="43"/>
      <c r="CI55" s="43"/>
      <c r="CJ55" s="43"/>
      <c r="CK55" s="43"/>
      <c r="CL55" s="43"/>
      <c r="CM55" s="43"/>
      <c r="CN55" s="43"/>
      <c r="CO55" s="43"/>
      <c r="CP55" s="43"/>
      <c r="CQ55" s="43"/>
      <c r="CR55" s="43"/>
      <c r="CS55" s="43"/>
      <c r="CT55" s="43"/>
      <c r="CU55" s="43"/>
      <c r="CV55" s="43"/>
      <c r="CW55" s="43"/>
      <c r="CX55" s="43"/>
      <c r="CY55" s="43"/>
      <c r="CZ55" s="43"/>
      <c r="DA55" s="43"/>
      <c r="DB55" s="43"/>
      <c r="DC55" s="43"/>
      <c r="DD55" s="43"/>
      <c r="DE55" s="43"/>
      <c r="DF55" s="43"/>
      <c r="DG55" s="43"/>
      <c r="DH55" s="43"/>
      <c r="DI55" s="43"/>
      <c r="DJ55" s="43"/>
      <c r="DK55" s="43"/>
      <c r="DL55" s="43"/>
      <c r="DM55" s="43"/>
      <c r="DN55" s="43"/>
      <c r="DO55" s="43"/>
      <c r="DP55" s="43"/>
      <c r="DQ55" s="43"/>
      <c r="DR55" s="43"/>
      <c r="DS55" s="43"/>
      <c r="DT55" s="43"/>
      <c r="DU55" s="43"/>
      <c r="DV55" s="43"/>
      <c r="DW55" s="43"/>
      <c r="DX55" s="43"/>
      <c r="DY55" s="43"/>
      <c r="DZ55" s="43"/>
    </row>
    <row r="56" spans="1:130" s="5" customFormat="1" x14ac:dyDescent="0.25">
      <c r="A56" s="37" t="s">
        <v>55</v>
      </c>
      <c r="B56" s="49" t="s">
        <v>180</v>
      </c>
      <c r="C56" s="196" t="s">
        <v>202</v>
      </c>
      <c r="D56" s="40" t="s">
        <v>109</v>
      </c>
      <c r="E56" s="133">
        <v>446.93883</v>
      </c>
      <c r="F56" s="133">
        <f t="shared" si="22"/>
        <v>447.59999999999997</v>
      </c>
      <c r="G56" s="191">
        <v>0.55064000000000002</v>
      </c>
      <c r="H56" s="191">
        <v>0.11053</v>
      </c>
      <c r="I56" s="185">
        <f t="shared" si="23"/>
        <v>0.66117000000000004</v>
      </c>
      <c r="J56" s="38">
        <f t="shared" si="24"/>
        <v>1478.504566209569</v>
      </c>
      <c r="K56" s="89">
        <v>450</v>
      </c>
      <c r="L56" s="179">
        <v>447.51</v>
      </c>
      <c r="M56" s="93">
        <v>0.53449999999999998</v>
      </c>
      <c r="N56" s="93">
        <v>0.1071</v>
      </c>
      <c r="O56" s="93">
        <v>0.64159999999999995</v>
      </c>
      <c r="P56" s="89">
        <v>1434.65</v>
      </c>
      <c r="Q56" s="38">
        <f t="shared" si="35"/>
        <v>83.307356608478813</v>
      </c>
      <c r="R56" s="38">
        <f t="shared" si="36"/>
        <v>-2.9311346796455111</v>
      </c>
      <c r="S56" s="38">
        <f t="shared" si="37"/>
        <v>16.692643391521198</v>
      </c>
      <c r="T56" s="38">
        <f t="shared" si="38"/>
        <v>-3.1032298923369241</v>
      </c>
      <c r="U56" s="38">
        <f t="shared" si="39"/>
        <v>-2.9599044118759297</v>
      </c>
      <c r="V56" s="38">
        <f t="shared" si="40"/>
        <v>-2.9661434405981275</v>
      </c>
      <c r="W56" s="174"/>
      <c r="X56" s="157">
        <f t="shared" si="41"/>
        <v>-2.2097798622093809</v>
      </c>
      <c r="Y56" s="157">
        <f t="shared" si="42"/>
        <v>-7.2097798622093805</v>
      </c>
      <c r="Z56" s="157">
        <f t="shared" si="43"/>
        <v>2.7902201377906191</v>
      </c>
      <c r="AA56" s="157">
        <f t="shared" si="44"/>
        <v>-5.0259803312326028</v>
      </c>
      <c r="AB56" s="157">
        <f t="shared" si="45"/>
        <v>0.60642060681384091</v>
      </c>
      <c r="AC56" s="157">
        <f t="shared" si="46"/>
        <v>-0.33492929413857342</v>
      </c>
      <c r="AD56" s="157">
        <f t="shared" si="47"/>
        <v>-5.3349292941385738</v>
      </c>
      <c r="AE56" s="157">
        <f t="shared" si="48"/>
        <v>4.6650707058614262</v>
      </c>
      <c r="AF56" s="157">
        <f t="shared" si="49"/>
        <v>-5.065342632152646</v>
      </c>
      <c r="AG56" s="157">
        <f t="shared" si="50"/>
        <v>4.3954840438754985</v>
      </c>
      <c r="AH56" s="157">
        <f t="shared" si="51"/>
        <v>-1.9785579749168687</v>
      </c>
      <c r="AI56" s="157">
        <f t="shared" si="52"/>
        <v>-6.9785579749168685</v>
      </c>
      <c r="AJ56" s="157">
        <f t="shared" si="53"/>
        <v>3.0214420250831315</v>
      </c>
      <c r="AK56" s="157">
        <f t="shared" si="54"/>
        <v>-5.2359913048134166</v>
      </c>
      <c r="AL56" s="157">
        <f t="shared" si="55"/>
        <v>1.2788753549796794</v>
      </c>
      <c r="AM56" s="157">
        <f t="shared" si="56"/>
        <v>-2.1623324533245798</v>
      </c>
      <c r="AN56" s="157">
        <f t="shared" si="57"/>
        <v>-7.1623324533245798</v>
      </c>
      <c r="AO56" s="157">
        <f t="shared" si="58"/>
        <v>2.8376675466754202</v>
      </c>
      <c r="AP56" s="157">
        <f t="shared" si="59"/>
        <v>-5.100215006998936</v>
      </c>
      <c r="AQ56" s="157">
        <f t="shared" si="60"/>
        <v>0.77555010034977645</v>
      </c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  <c r="BF56" s="43"/>
      <c r="BG56" s="43"/>
      <c r="BH56" s="43"/>
      <c r="BI56" s="43"/>
      <c r="BJ56" s="43"/>
      <c r="BK56" s="43"/>
      <c r="BL56" s="43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43"/>
      <c r="CA56" s="43"/>
      <c r="CB56" s="43"/>
      <c r="CC56" s="43"/>
      <c r="CD56" s="43"/>
      <c r="CE56" s="43"/>
      <c r="CF56" s="43"/>
      <c r="CG56" s="43"/>
      <c r="CH56" s="43"/>
      <c r="CI56" s="43"/>
      <c r="CJ56" s="43"/>
      <c r="CK56" s="43"/>
      <c r="CL56" s="43"/>
      <c r="CM56" s="43"/>
      <c r="CN56" s="43"/>
      <c r="CO56" s="43"/>
      <c r="CP56" s="43"/>
      <c r="CQ56" s="43"/>
      <c r="CR56" s="43"/>
      <c r="CS56" s="43"/>
      <c r="CT56" s="43"/>
      <c r="CU56" s="43"/>
      <c r="CV56" s="43"/>
      <c r="CW56" s="43"/>
      <c r="CX56" s="43"/>
      <c r="CY56" s="43"/>
      <c r="CZ56" s="43"/>
      <c r="DA56" s="43"/>
      <c r="DB56" s="43"/>
      <c r="DC56" s="43"/>
      <c r="DD56" s="43"/>
      <c r="DE56" s="43"/>
      <c r="DF56" s="43"/>
      <c r="DG56" s="43"/>
      <c r="DH56" s="43"/>
      <c r="DI56" s="43"/>
      <c r="DJ56" s="43"/>
      <c r="DK56" s="43"/>
      <c r="DL56" s="43"/>
      <c r="DM56" s="43"/>
      <c r="DN56" s="43"/>
      <c r="DO56" s="43"/>
      <c r="DP56" s="43"/>
      <c r="DQ56" s="43"/>
      <c r="DR56" s="43"/>
      <c r="DS56" s="43"/>
      <c r="DT56" s="43"/>
      <c r="DU56" s="43"/>
      <c r="DV56" s="43"/>
      <c r="DW56" s="43"/>
      <c r="DX56" s="43"/>
      <c r="DY56" s="43"/>
      <c r="DZ56" s="43"/>
    </row>
    <row r="57" spans="1:130" s="5" customFormat="1" x14ac:dyDescent="0.25">
      <c r="A57" s="130" t="s">
        <v>55</v>
      </c>
      <c r="B57" s="131" t="s">
        <v>180</v>
      </c>
      <c r="C57" s="196" t="s">
        <v>202</v>
      </c>
      <c r="D57" s="40" t="s">
        <v>110</v>
      </c>
      <c r="E57" s="133">
        <v>446.03969000000006</v>
      </c>
      <c r="F57" s="133">
        <f t="shared" ref="F57:F63" si="63">E57+G57+H57</f>
        <v>446.7000000000001</v>
      </c>
      <c r="G57" s="191">
        <v>0.55010999999999999</v>
      </c>
      <c r="H57" s="191">
        <v>0.11020000000000001</v>
      </c>
      <c r="I57" s="185">
        <f t="shared" si="23"/>
        <v>0.66030999999999995</v>
      </c>
      <c r="J57" s="38">
        <f t="shared" si="24"/>
        <v>1479.5573875084579</v>
      </c>
      <c r="K57" s="89">
        <v>450</v>
      </c>
      <c r="L57" s="91">
        <v>446.16</v>
      </c>
      <c r="M57" s="93">
        <v>0.53710000000000002</v>
      </c>
      <c r="N57" s="93">
        <v>0.1036</v>
      </c>
      <c r="O57" s="93">
        <v>0.64070000000000005</v>
      </c>
      <c r="P57" s="92">
        <v>1436.98</v>
      </c>
      <c r="Q57" s="38">
        <f t="shared" si="35"/>
        <v>83.830185734353051</v>
      </c>
      <c r="R57" s="38">
        <f t="shared" si="36"/>
        <v>-2.3649815491447104</v>
      </c>
      <c r="S57" s="38">
        <f t="shared" si="37"/>
        <v>16.169814265646949</v>
      </c>
      <c r="T57" s="38">
        <f t="shared" si="38"/>
        <v>-5.9891107078040005</v>
      </c>
      <c r="U57" s="38">
        <f t="shared" si="39"/>
        <v>-2.9698172070693927</v>
      </c>
      <c r="V57" s="38">
        <f t="shared" si="40"/>
        <v>-2.8777111227944472</v>
      </c>
      <c r="W57" s="174"/>
      <c r="X57" s="157">
        <f t="shared" si="41"/>
        <v>-2.2097798622093809</v>
      </c>
      <c r="Y57" s="157">
        <f t="shared" si="42"/>
        <v>-7.2097798622093805</v>
      </c>
      <c r="Z57" s="157">
        <f t="shared" si="43"/>
        <v>2.7902201377906191</v>
      </c>
      <c r="AA57" s="157">
        <f t="shared" si="44"/>
        <v>-5.0259803312326028</v>
      </c>
      <c r="AB57" s="157">
        <f t="shared" si="45"/>
        <v>0.60642060681384091</v>
      </c>
      <c r="AC57" s="157">
        <f t="shared" si="46"/>
        <v>-0.33492929413857342</v>
      </c>
      <c r="AD57" s="157">
        <f t="shared" si="47"/>
        <v>-5.3349292941385738</v>
      </c>
      <c r="AE57" s="157">
        <f t="shared" si="48"/>
        <v>4.6650707058614262</v>
      </c>
      <c r="AF57" s="157">
        <f t="shared" si="49"/>
        <v>-5.065342632152646</v>
      </c>
      <c r="AG57" s="157">
        <f t="shared" si="50"/>
        <v>4.3954840438754985</v>
      </c>
      <c r="AH57" s="157">
        <f t="shared" si="51"/>
        <v>-1.9785579749168687</v>
      </c>
      <c r="AI57" s="157">
        <f t="shared" si="52"/>
        <v>-6.9785579749168685</v>
      </c>
      <c r="AJ57" s="157">
        <f t="shared" si="53"/>
        <v>3.0214420250831315</v>
      </c>
      <c r="AK57" s="157">
        <f t="shared" si="54"/>
        <v>-5.2359913048134166</v>
      </c>
      <c r="AL57" s="157">
        <f t="shared" si="55"/>
        <v>1.2788753549796794</v>
      </c>
      <c r="AM57" s="157">
        <f t="shared" si="56"/>
        <v>-2.1623324533245798</v>
      </c>
      <c r="AN57" s="157">
        <f t="shared" si="57"/>
        <v>-7.1623324533245798</v>
      </c>
      <c r="AO57" s="157">
        <f t="shared" si="58"/>
        <v>2.8376675466754202</v>
      </c>
      <c r="AP57" s="157">
        <f t="shared" si="59"/>
        <v>-5.100215006998936</v>
      </c>
      <c r="AQ57" s="157">
        <f t="shared" si="60"/>
        <v>0.77555010034977645</v>
      </c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  <c r="BF57" s="43"/>
      <c r="BG57" s="43"/>
      <c r="BH57" s="43"/>
      <c r="BI57" s="43"/>
      <c r="BJ57" s="43"/>
      <c r="BK57" s="43"/>
      <c r="BL57" s="43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43"/>
      <c r="CA57" s="43"/>
      <c r="CB57" s="43"/>
      <c r="CC57" s="43"/>
      <c r="CD57" s="43"/>
      <c r="CE57" s="43"/>
      <c r="CF57" s="43"/>
      <c r="CG57" s="43"/>
      <c r="CH57" s="43"/>
      <c r="CI57" s="43"/>
      <c r="CJ57" s="43"/>
      <c r="CK57" s="43"/>
      <c r="CL57" s="43"/>
      <c r="CM57" s="43"/>
      <c r="CN57" s="43"/>
      <c r="CO57" s="43"/>
      <c r="CP57" s="43"/>
      <c r="CQ57" s="43"/>
      <c r="CR57" s="43"/>
      <c r="CS57" s="43"/>
      <c r="CT57" s="43"/>
      <c r="CU57" s="43"/>
      <c r="CV57" s="43"/>
      <c r="CW57" s="43"/>
      <c r="CX57" s="43"/>
      <c r="CY57" s="43"/>
      <c r="CZ57" s="43"/>
      <c r="DA57" s="43"/>
      <c r="DB57" s="43"/>
      <c r="DC57" s="43"/>
      <c r="DD57" s="43"/>
      <c r="DE57" s="43"/>
      <c r="DF57" s="43"/>
      <c r="DG57" s="43"/>
      <c r="DH57" s="43"/>
      <c r="DI57" s="43"/>
      <c r="DJ57" s="43"/>
      <c r="DK57" s="43"/>
      <c r="DL57" s="43"/>
      <c r="DM57" s="43"/>
      <c r="DN57" s="43"/>
      <c r="DO57" s="43"/>
      <c r="DP57" s="43"/>
      <c r="DQ57" s="43"/>
      <c r="DR57" s="43"/>
      <c r="DS57" s="43"/>
      <c r="DT57" s="43"/>
      <c r="DU57" s="43"/>
      <c r="DV57" s="43"/>
      <c r="DW57" s="43"/>
      <c r="DX57" s="43"/>
      <c r="DY57" s="43"/>
      <c r="DZ57" s="43"/>
    </row>
    <row r="58" spans="1:130" s="5" customFormat="1" x14ac:dyDescent="0.25">
      <c r="A58" s="37" t="s">
        <v>65</v>
      </c>
      <c r="B58" s="49" t="s">
        <v>181</v>
      </c>
      <c r="C58" s="37" t="s">
        <v>62</v>
      </c>
      <c r="D58" s="40" t="s">
        <v>108</v>
      </c>
      <c r="E58" s="133">
        <v>446.13844</v>
      </c>
      <c r="F58" s="133">
        <f>E58+G58+H58</f>
        <v>446.8</v>
      </c>
      <c r="G58" s="191">
        <v>0.55086000000000002</v>
      </c>
      <c r="H58" s="191">
        <v>0.11070000000000001</v>
      </c>
      <c r="I58" s="185">
        <f>G58+H58</f>
        <v>0.66156000000000004</v>
      </c>
      <c r="J58" s="38">
        <f>(1.6061/(1.6061-(I58/F58)))*(I58/F58)*1000000</f>
        <v>1482.0287701163572</v>
      </c>
      <c r="K58" s="88">
        <v>445.9</v>
      </c>
      <c r="L58" s="88">
        <v>446.4</v>
      </c>
      <c r="M58" s="89"/>
      <c r="N58" s="89"/>
      <c r="O58" s="93">
        <v>0.65969999999999995</v>
      </c>
      <c r="P58" s="92">
        <v>1477.16</v>
      </c>
      <c r="Q58" s="38"/>
      <c r="R58" s="38"/>
      <c r="S58" s="38"/>
      <c r="T58" s="38"/>
      <c r="U58" s="38">
        <f t="shared" si="39"/>
        <v>-0.28115363685834749</v>
      </c>
      <c r="V58" s="38">
        <f t="shared" si="40"/>
        <v>-0.3285206208226914</v>
      </c>
      <c r="W58" s="174"/>
      <c r="X58" s="157">
        <f t="shared" si="41"/>
        <v>-2.2097798622093809</v>
      </c>
      <c r="Y58" s="157">
        <f t="shared" si="42"/>
        <v>-7.2097798622093805</v>
      </c>
      <c r="Z58" s="157">
        <f t="shared" si="43"/>
        <v>2.7902201377906191</v>
      </c>
      <c r="AA58" s="157">
        <f t="shared" si="44"/>
        <v>-5.0259803312326028</v>
      </c>
      <c r="AB58" s="157">
        <f t="shared" si="45"/>
        <v>0.60642060681384091</v>
      </c>
      <c r="AC58" s="157">
        <f t="shared" si="46"/>
        <v>-0.33492929413857342</v>
      </c>
      <c r="AD58" s="157">
        <f t="shared" si="47"/>
        <v>-5.3349292941385738</v>
      </c>
      <c r="AE58" s="157">
        <f t="shared" si="48"/>
        <v>4.6650707058614262</v>
      </c>
      <c r="AF58" s="157">
        <f t="shared" si="49"/>
        <v>-5.065342632152646</v>
      </c>
      <c r="AG58" s="157">
        <f t="shared" si="50"/>
        <v>4.3954840438754985</v>
      </c>
      <c r="AH58" s="157">
        <f t="shared" si="51"/>
        <v>-1.9785579749168687</v>
      </c>
      <c r="AI58" s="157">
        <f t="shared" si="52"/>
        <v>-6.9785579749168685</v>
      </c>
      <c r="AJ58" s="157">
        <f t="shared" si="53"/>
        <v>3.0214420250831315</v>
      </c>
      <c r="AK58" s="157">
        <f t="shared" si="54"/>
        <v>-5.2359913048134166</v>
      </c>
      <c r="AL58" s="157">
        <f t="shared" si="55"/>
        <v>1.2788753549796794</v>
      </c>
      <c r="AM58" s="157">
        <f t="shared" si="56"/>
        <v>-2.1623324533245798</v>
      </c>
      <c r="AN58" s="157">
        <f t="shared" si="57"/>
        <v>-7.1623324533245798</v>
      </c>
      <c r="AO58" s="157">
        <f t="shared" si="58"/>
        <v>2.8376675466754202</v>
      </c>
      <c r="AP58" s="157">
        <f t="shared" si="59"/>
        <v>-5.100215006998936</v>
      </c>
      <c r="AQ58" s="157">
        <f t="shared" si="60"/>
        <v>0.77555010034977645</v>
      </c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  <c r="BE58" s="43"/>
      <c r="BF58" s="43"/>
      <c r="BG58" s="43"/>
      <c r="BH58" s="43"/>
      <c r="BI58" s="43"/>
      <c r="BJ58" s="43"/>
      <c r="BK58" s="43"/>
      <c r="BL58" s="43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43"/>
      <c r="CA58" s="43"/>
      <c r="CB58" s="43"/>
      <c r="CC58" s="43"/>
      <c r="CD58" s="43"/>
      <c r="CE58" s="43"/>
      <c r="CF58" s="43"/>
      <c r="CG58" s="43"/>
      <c r="CH58" s="43"/>
      <c r="CI58" s="43"/>
      <c r="CJ58" s="43"/>
      <c r="CK58" s="43"/>
      <c r="CL58" s="43"/>
      <c r="CM58" s="43"/>
      <c r="CN58" s="43"/>
      <c r="CO58" s="43"/>
      <c r="CP58" s="43"/>
      <c r="CQ58" s="43"/>
      <c r="CR58" s="43"/>
      <c r="CS58" s="43"/>
      <c r="CT58" s="43"/>
      <c r="CU58" s="43"/>
      <c r="CV58" s="43"/>
      <c r="CW58" s="43"/>
      <c r="CX58" s="43"/>
      <c r="CY58" s="43"/>
      <c r="CZ58" s="43"/>
      <c r="DA58" s="43"/>
      <c r="DB58" s="43"/>
      <c r="DC58" s="43"/>
      <c r="DD58" s="43"/>
      <c r="DE58" s="43"/>
      <c r="DF58" s="43"/>
      <c r="DG58" s="43"/>
      <c r="DH58" s="43"/>
      <c r="DI58" s="43"/>
      <c r="DJ58" s="43"/>
      <c r="DK58" s="43"/>
      <c r="DL58" s="43"/>
      <c r="DM58" s="43"/>
      <c r="DN58" s="43"/>
      <c r="DO58" s="43"/>
      <c r="DP58" s="43"/>
      <c r="DQ58" s="43"/>
      <c r="DR58" s="43"/>
      <c r="DS58" s="43"/>
      <c r="DT58" s="43"/>
      <c r="DU58" s="43"/>
      <c r="DV58" s="43"/>
      <c r="DW58" s="43"/>
      <c r="DX58" s="43"/>
      <c r="DY58" s="43"/>
      <c r="DZ58" s="43"/>
    </row>
    <row r="59" spans="1:130" s="5" customFormat="1" x14ac:dyDescent="0.25">
      <c r="A59" s="37" t="s">
        <v>65</v>
      </c>
      <c r="B59" s="49" t="s">
        <v>181</v>
      </c>
      <c r="C59" s="37" t="s">
        <v>62</v>
      </c>
      <c r="D59" s="40" t="s">
        <v>109</v>
      </c>
      <c r="E59" s="133">
        <v>446.83917000000002</v>
      </c>
      <c r="F59" s="133">
        <f t="shared" si="63"/>
        <v>447.5</v>
      </c>
      <c r="G59" s="191">
        <v>0.55013999999999996</v>
      </c>
      <c r="H59" s="191">
        <v>0.11069</v>
      </c>
      <c r="I59" s="185">
        <f t="shared" ref="I59:I66" si="64">G59+H59</f>
        <v>0.66082999999999992</v>
      </c>
      <c r="J59" s="38">
        <f t="shared" ref="J59:J66" si="65">(1.6061/(1.6061-(I59/F59)))*(I59/F59)*1000000</f>
        <v>1478.0740865375428</v>
      </c>
      <c r="K59" s="88">
        <v>446.7</v>
      </c>
      <c r="L59" s="88">
        <v>447.4</v>
      </c>
      <c r="M59" s="89"/>
      <c r="N59" s="89"/>
      <c r="O59" s="89">
        <v>0.66359999999999997</v>
      </c>
      <c r="P59" s="92">
        <v>1483.24</v>
      </c>
      <c r="Q59" s="38"/>
      <c r="R59" s="38"/>
      <c r="S59" s="38"/>
      <c r="T59" s="38"/>
      <c r="U59" s="38">
        <f t="shared" si="39"/>
        <v>0.41916983187810031</v>
      </c>
      <c r="V59" s="38">
        <f t="shared" si="40"/>
        <v>0.34950301270476741</v>
      </c>
      <c r="W59" s="174"/>
      <c r="X59" s="157">
        <f t="shared" si="41"/>
        <v>-2.2097798622093809</v>
      </c>
      <c r="Y59" s="157">
        <f t="shared" si="42"/>
        <v>-7.2097798622093805</v>
      </c>
      <c r="Z59" s="157">
        <f t="shared" si="43"/>
        <v>2.7902201377906191</v>
      </c>
      <c r="AA59" s="157">
        <f t="shared" si="44"/>
        <v>-5.0259803312326028</v>
      </c>
      <c r="AB59" s="157">
        <f t="shared" si="45"/>
        <v>0.60642060681384091</v>
      </c>
      <c r="AC59" s="157">
        <f t="shared" si="46"/>
        <v>-0.33492929413857342</v>
      </c>
      <c r="AD59" s="157">
        <f t="shared" si="47"/>
        <v>-5.3349292941385738</v>
      </c>
      <c r="AE59" s="157">
        <f t="shared" si="48"/>
        <v>4.6650707058614262</v>
      </c>
      <c r="AF59" s="157">
        <f t="shared" si="49"/>
        <v>-5.065342632152646</v>
      </c>
      <c r="AG59" s="157">
        <f t="shared" si="50"/>
        <v>4.3954840438754985</v>
      </c>
      <c r="AH59" s="157">
        <f t="shared" si="51"/>
        <v>-1.9785579749168687</v>
      </c>
      <c r="AI59" s="157">
        <f t="shared" si="52"/>
        <v>-6.9785579749168685</v>
      </c>
      <c r="AJ59" s="157">
        <f t="shared" si="53"/>
        <v>3.0214420250831315</v>
      </c>
      <c r="AK59" s="157">
        <f t="shared" si="54"/>
        <v>-5.2359913048134166</v>
      </c>
      <c r="AL59" s="157">
        <f t="shared" si="55"/>
        <v>1.2788753549796794</v>
      </c>
      <c r="AM59" s="157">
        <f t="shared" si="56"/>
        <v>-2.1623324533245798</v>
      </c>
      <c r="AN59" s="157">
        <f t="shared" si="57"/>
        <v>-7.1623324533245798</v>
      </c>
      <c r="AO59" s="157">
        <f t="shared" si="58"/>
        <v>2.8376675466754202</v>
      </c>
      <c r="AP59" s="157">
        <f t="shared" si="59"/>
        <v>-5.100215006998936</v>
      </c>
      <c r="AQ59" s="157">
        <f t="shared" si="60"/>
        <v>0.77555010034977645</v>
      </c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BD59" s="43"/>
      <c r="BE59" s="43"/>
      <c r="BF59" s="43"/>
      <c r="BG59" s="43"/>
      <c r="BH59" s="43"/>
      <c r="BI59" s="43"/>
      <c r="BJ59" s="43"/>
      <c r="BK59" s="43"/>
      <c r="BL59" s="43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43"/>
      <c r="CA59" s="43"/>
      <c r="CB59" s="43"/>
      <c r="CC59" s="43"/>
      <c r="CD59" s="43"/>
      <c r="CE59" s="43"/>
      <c r="CF59" s="43"/>
      <c r="CG59" s="43"/>
      <c r="CH59" s="43"/>
      <c r="CI59" s="43"/>
      <c r="CJ59" s="43"/>
      <c r="CK59" s="43"/>
      <c r="CL59" s="43"/>
      <c r="CM59" s="43"/>
      <c r="CN59" s="43"/>
      <c r="CO59" s="43"/>
      <c r="CP59" s="43"/>
      <c r="CQ59" s="43"/>
      <c r="CR59" s="43"/>
      <c r="CS59" s="43"/>
      <c r="CT59" s="43"/>
      <c r="CU59" s="43"/>
      <c r="CV59" s="43"/>
      <c r="CW59" s="43"/>
      <c r="CX59" s="43"/>
      <c r="CY59" s="43"/>
      <c r="CZ59" s="43"/>
      <c r="DA59" s="43"/>
      <c r="DB59" s="43"/>
      <c r="DC59" s="43"/>
      <c r="DD59" s="43"/>
      <c r="DE59" s="43"/>
      <c r="DF59" s="43"/>
      <c r="DG59" s="43"/>
      <c r="DH59" s="43"/>
      <c r="DI59" s="43"/>
      <c r="DJ59" s="43"/>
      <c r="DK59" s="43"/>
      <c r="DL59" s="43"/>
      <c r="DM59" s="43"/>
      <c r="DN59" s="43"/>
      <c r="DO59" s="43"/>
      <c r="DP59" s="43"/>
      <c r="DQ59" s="43"/>
      <c r="DR59" s="43"/>
      <c r="DS59" s="43"/>
      <c r="DT59" s="43"/>
      <c r="DU59" s="43"/>
      <c r="DV59" s="43"/>
      <c r="DW59" s="43"/>
      <c r="DX59" s="43"/>
      <c r="DY59" s="43"/>
      <c r="DZ59" s="43"/>
    </row>
    <row r="60" spans="1:130" s="5" customFormat="1" x14ac:dyDescent="0.25">
      <c r="A60" s="37" t="s">
        <v>65</v>
      </c>
      <c r="B60" s="49" t="s">
        <v>181</v>
      </c>
      <c r="C60" s="37" t="s">
        <v>62</v>
      </c>
      <c r="D60" s="40" t="s">
        <v>110</v>
      </c>
      <c r="E60" s="133">
        <v>447.13964000000004</v>
      </c>
      <c r="F60" s="133">
        <f t="shared" si="63"/>
        <v>447.80000000000007</v>
      </c>
      <c r="G60" s="191">
        <v>0.55022000000000004</v>
      </c>
      <c r="H60" s="191">
        <v>0.11014</v>
      </c>
      <c r="I60" s="185">
        <f t="shared" si="64"/>
        <v>0.66036000000000006</v>
      </c>
      <c r="J60" s="38">
        <f t="shared" si="65"/>
        <v>1476.0314456080109</v>
      </c>
      <c r="K60" s="88">
        <v>446.9</v>
      </c>
      <c r="L60" s="88">
        <v>447.6</v>
      </c>
      <c r="M60" s="89"/>
      <c r="N60" s="89"/>
      <c r="O60" s="93">
        <v>0.66159999999999997</v>
      </c>
      <c r="P60" s="92">
        <v>1478.11</v>
      </c>
      <c r="Q60" s="38"/>
      <c r="R60" s="38"/>
      <c r="S60" s="38"/>
      <c r="T60" s="38"/>
      <c r="U60" s="38">
        <f t="shared" si="39"/>
        <v>0.18777636440727902</v>
      </c>
      <c r="V60" s="38">
        <f t="shared" si="40"/>
        <v>0.14082046816643323</v>
      </c>
      <c r="W60" s="174"/>
      <c r="X60" s="157">
        <f t="shared" si="41"/>
        <v>-2.2097798622093809</v>
      </c>
      <c r="Y60" s="157">
        <f t="shared" si="42"/>
        <v>-7.2097798622093805</v>
      </c>
      <c r="Z60" s="157">
        <f t="shared" si="43"/>
        <v>2.7902201377906191</v>
      </c>
      <c r="AA60" s="157">
        <f t="shared" si="44"/>
        <v>-5.0259803312326028</v>
      </c>
      <c r="AB60" s="157">
        <f t="shared" si="45"/>
        <v>0.60642060681384091</v>
      </c>
      <c r="AC60" s="157">
        <f t="shared" si="46"/>
        <v>-0.33492929413857342</v>
      </c>
      <c r="AD60" s="157">
        <f t="shared" si="47"/>
        <v>-5.3349292941385738</v>
      </c>
      <c r="AE60" s="157">
        <f t="shared" si="48"/>
        <v>4.6650707058614262</v>
      </c>
      <c r="AF60" s="157">
        <f t="shared" si="49"/>
        <v>-5.065342632152646</v>
      </c>
      <c r="AG60" s="157">
        <f t="shared" si="50"/>
        <v>4.3954840438754985</v>
      </c>
      <c r="AH60" s="157">
        <f t="shared" si="51"/>
        <v>-1.9785579749168687</v>
      </c>
      <c r="AI60" s="157">
        <f t="shared" si="52"/>
        <v>-6.9785579749168685</v>
      </c>
      <c r="AJ60" s="157">
        <f t="shared" si="53"/>
        <v>3.0214420250831315</v>
      </c>
      <c r="AK60" s="157">
        <f t="shared" si="54"/>
        <v>-5.2359913048134166</v>
      </c>
      <c r="AL60" s="157">
        <f t="shared" si="55"/>
        <v>1.2788753549796794</v>
      </c>
      <c r="AM60" s="157">
        <f t="shared" si="56"/>
        <v>-2.1623324533245798</v>
      </c>
      <c r="AN60" s="157">
        <f t="shared" si="57"/>
        <v>-7.1623324533245798</v>
      </c>
      <c r="AO60" s="157">
        <f t="shared" si="58"/>
        <v>2.8376675466754202</v>
      </c>
      <c r="AP60" s="157">
        <f t="shared" si="59"/>
        <v>-5.100215006998936</v>
      </c>
      <c r="AQ60" s="157">
        <f t="shared" si="60"/>
        <v>0.77555010034977645</v>
      </c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3"/>
      <c r="BK60" s="43"/>
      <c r="BL60" s="43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43"/>
      <c r="CA60" s="43"/>
      <c r="CB60" s="43"/>
      <c r="CC60" s="43"/>
      <c r="CD60" s="43"/>
      <c r="CE60" s="43"/>
      <c r="CF60" s="43"/>
      <c r="CG60" s="43"/>
      <c r="CH60" s="43"/>
      <c r="CI60" s="43"/>
      <c r="CJ60" s="43"/>
      <c r="CK60" s="43"/>
      <c r="CL60" s="43"/>
      <c r="CM60" s="43"/>
      <c r="CN60" s="43"/>
      <c r="CO60" s="43"/>
      <c r="CP60" s="43"/>
      <c r="CQ60" s="43"/>
      <c r="CR60" s="43"/>
      <c r="CS60" s="43"/>
      <c r="CT60" s="43"/>
      <c r="CU60" s="43"/>
      <c r="CV60" s="43"/>
      <c r="CW60" s="43"/>
      <c r="CX60" s="43"/>
      <c r="CY60" s="43"/>
      <c r="CZ60" s="43"/>
      <c r="DA60" s="43"/>
      <c r="DB60" s="43"/>
      <c r="DC60" s="43"/>
      <c r="DD60" s="43"/>
      <c r="DE60" s="43"/>
      <c r="DF60" s="43"/>
      <c r="DG60" s="43"/>
      <c r="DH60" s="43"/>
      <c r="DI60" s="43"/>
      <c r="DJ60" s="43"/>
      <c r="DK60" s="43"/>
      <c r="DL60" s="43"/>
      <c r="DM60" s="43"/>
      <c r="DN60" s="43"/>
      <c r="DO60" s="43"/>
      <c r="DP60" s="43"/>
      <c r="DQ60" s="43"/>
      <c r="DR60" s="43"/>
      <c r="DS60" s="43"/>
      <c r="DT60" s="43"/>
      <c r="DU60" s="43"/>
      <c r="DV60" s="43"/>
      <c r="DW60" s="43"/>
      <c r="DX60" s="43"/>
      <c r="DY60" s="43"/>
      <c r="DZ60" s="43"/>
    </row>
    <row r="61" spans="1:130" s="5" customFormat="1" x14ac:dyDescent="0.25">
      <c r="A61" s="40" t="s">
        <v>66</v>
      </c>
      <c r="B61" s="64" t="s">
        <v>182</v>
      </c>
      <c r="C61" s="5" t="s">
        <v>171</v>
      </c>
      <c r="D61" s="40" t="s">
        <v>108</v>
      </c>
      <c r="E61" s="133">
        <v>446.63833999999997</v>
      </c>
      <c r="F61" s="133">
        <f t="shared" si="63"/>
        <v>447.3</v>
      </c>
      <c r="G61" s="193">
        <v>0.55089999999999995</v>
      </c>
      <c r="H61" s="43">
        <v>0.11076</v>
      </c>
      <c r="I61" s="185">
        <f t="shared" si="64"/>
        <v>0.66165999999999991</v>
      </c>
      <c r="J61" s="38">
        <f t="shared" si="65"/>
        <v>1480.5945806493032</v>
      </c>
      <c r="K61" s="90">
        <v>446.48129999999998</v>
      </c>
      <c r="L61" s="194">
        <v>447.15</v>
      </c>
      <c r="M61" s="93">
        <v>0.53129999999999999</v>
      </c>
      <c r="N61" s="89">
        <v>0.13739999999999999</v>
      </c>
      <c r="O61" s="93">
        <v>0.66869999999999996</v>
      </c>
      <c r="P61" s="201">
        <v>1496.4096999999999</v>
      </c>
      <c r="Q61" s="38">
        <f t="shared" si="35"/>
        <v>79.452669358456703</v>
      </c>
      <c r="R61" s="38">
        <f t="shared" si="36"/>
        <v>-3.5578144853875395</v>
      </c>
      <c r="S61" s="38">
        <f t="shared" si="37"/>
        <v>20.547330641543294</v>
      </c>
      <c r="T61" s="38">
        <f t="shared" si="38"/>
        <v>24.05200433369447</v>
      </c>
      <c r="U61" s="38">
        <f t="shared" si="39"/>
        <v>1.0639905691745075</v>
      </c>
      <c r="V61" s="38">
        <f t="shared" si="40"/>
        <v>1.0681600187784765</v>
      </c>
      <c r="W61" s="174"/>
      <c r="X61" s="157">
        <f t="shared" si="41"/>
        <v>-2.2097798622093809</v>
      </c>
      <c r="Y61" s="157">
        <f t="shared" si="42"/>
        <v>-7.2097798622093805</v>
      </c>
      <c r="Z61" s="157">
        <f t="shared" si="43"/>
        <v>2.7902201377906191</v>
      </c>
      <c r="AA61" s="157">
        <f t="shared" si="44"/>
        <v>-5.0259803312326028</v>
      </c>
      <c r="AB61" s="157">
        <f t="shared" si="45"/>
        <v>0.60642060681384091</v>
      </c>
      <c r="AC61" s="157">
        <f t="shared" si="46"/>
        <v>-0.33492929413857342</v>
      </c>
      <c r="AD61" s="157">
        <f t="shared" si="47"/>
        <v>-5.3349292941385738</v>
      </c>
      <c r="AE61" s="157">
        <f t="shared" si="48"/>
        <v>4.6650707058614262</v>
      </c>
      <c r="AF61" s="157">
        <f t="shared" si="49"/>
        <v>-5.065342632152646</v>
      </c>
      <c r="AG61" s="157">
        <f t="shared" si="50"/>
        <v>4.3954840438754985</v>
      </c>
      <c r="AH61" s="157">
        <f t="shared" si="51"/>
        <v>-1.9785579749168687</v>
      </c>
      <c r="AI61" s="157">
        <f t="shared" si="52"/>
        <v>-6.9785579749168685</v>
      </c>
      <c r="AJ61" s="157">
        <f t="shared" si="53"/>
        <v>3.0214420250831315</v>
      </c>
      <c r="AK61" s="157">
        <f t="shared" si="54"/>
        <v>-5.2359913048134166</v>
      </c>
      <c r="AL61" s="157">
        <f t="shared" si="55"/>
        <v>1.2788753549796794</v>
      </c>
      <c r="AM61" s="157">
        <f t="shared" si="56"/>
        <v>-2.1623324533245798</v>
      </c>
      <c r="AN61" s="157">
        <f t="shared" si="57"/>
        <v>-7.1623324533245798</v>
      </c>
      <c r="AO61" s="157">
        <f t="shared" si="58"/>
        <v>2.8376675466754202</v>
      </c>
      <c r="AP61" s="157">
        <f t="shared" si="59"/>
        <v>-5.100215006998936</v>
      </c>
      <c r="AQ61" s="157">
        <f t="shared" si="60"/>
        <v>0.77555010034977645</v>
      </c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3"/>
      <c r="BK61" s="43"/>
      <c r="BL61" s="43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43"/>
      <c r="CA61" s="43"/>
      <c r="CB61" s="43"/>
      <c r="CC61" s="43"/>
      <c r="CD61" s="43"/>
      <c r="CE61" s="43"/>
      <c r="CF61" s="43"/>
      <c r="CG61" s="43"/>
      <c r="CH61" s="43"/>
      <c r="CI61" s="43"/>
      <c r="CJ61" s="43"/>
      <c r="CK61" s="43"/>
      <c r="CL61" s="43"/>
      <c r="CM61" s="43"/>
      <c r="CN61" s="43"/>
      <c r="CO61" s="43"/>
      <c r="CP61" s="43"/>
      <c r="CQ61" s="43"/>
      <c r="CR61" s="43"/>
      <c r="CS61" s="43"/>
      <c r="CT61" s="43"/>
      <c r="CU61" s="43"/>
      <c r="CV61" s="43"/>
      <c r="CW61" s="43"/>
      <c r="CX61" s="43"/>
      <c r="CY61" s="43"/>
      <c r="CZ61" s="43"/>
      <c r="DA61" s="43"/>
      <c r="DB61" s="43"/>
      <c r="DC61" s="43"/>
      <c r="DD61" s="43"/>
      <c r="DE61" s="43"/>
      <c r="DF61" s="43"/>
      <c r="DG61" s="43"/>
      <c r="DH61" s="43"/>
      <c r="DI61" s="43"/>
      <c r="DJ61" s="43"/>
      <c r="DK61" s="43"/>
      <c r="DL61" s="43"/>
      <c r="DM61" s="43"/>
      <c r="DN61" s="43"/>
      <c r="DO61" s="43"/>
      <c r="DP61" s="43"/>
      <c r="DQ61" s="43"/>
      <c r="DR61" s="43"/>
      <c r="DS61" s="43"/>
      <c r="DT61" s="43"/>
      <c r="DU61" s="43"/>
      <c r="DV61" s="43"/>
      <c r="DW61" s="43"/>
      <c r="DX61" s="43"/>
      <c r="DY61" s="43"/>
      <c r="DZ61" s="43"/>
    </row>
    <row r="62" spans="1:130" s="5" customFormat="1" x14ac:dyDescent="0.25">
      <c r="A62" s="40" t="s">
        <v>66</v>
      </c>
      <c r="B62" s="64" t="s">
        <v>182</v>
      </c>
      <c r="C62" s="5" t="s">
        <v>171</v>
      </c>
      <c r="D62" s="40" t="s">
        <v>109</v>
      </c>
      <c r="E62" s="133">
        <v>446.63894999999997</v>
      </c>
      <c r="F62" s="133">
        <f t="shared" si="63"/>
        <v>447.29999999999995</v>
      </c>
      <c r="G62" s="193">
        <v>0.55057</v>
      </c>
      <c r="H62" s="43">
        <v>0.11047999999999999</v>
      </c>
      <c r="I62" s="185">
        <f t="shared" si="64"/>
        <v>0.66105000000000003</v>
      </c>
      <c r="J62" s="38">
        <f t="shared" si="65"/>
        <v>1479.2283283251656</v>
      </c>
      <c r="K62" s="180">
        <v>446.40879999999999</v>
      </c>
      <c r="L62" s="194">
        <v>447.15</v>
      </c>
      <c r="M62" s="93">
        <v>0.60099999999999998</v>
      </c>
      <c r="N62" s="89">
        <v>0.14019999999999999</v>
      </c>
      <c r="O62" s="93">
        <v>0.74119999999999997</v>
      </c>
      <c r="P62" s="201">
        <v>1658.7962500000001</v>
      </c>
      <c r="Q62" s="38">
        <f t="shared" si="35"/>
        <v>81.084727468969248</v>
      </c>
      <c r="R62" s="38">
        <f t="shared" si="36"/>
        <v>9.1595982345569098</v>
      </c>
      <c r="S62" s="38">
        <f t="shared" si="37"/>
        <v>18.915272531030762</v>
      </c>
      <c r="T62" s="38">
        <f t="shared" si="38"/>
        <v>26.900796524257782</v>
      </c>
      <c r="U62" s="38">
        <f t="shared" si="39"/>
        <v>12.124650177747514</v>
      </c>
      <c r="V62" s="38">
        <f t="shared" si="40"/>
        <v>12.139297107576866</v>
      </c>
      <c r="W62" s="174"/>
      <c r="X62" s="157">
        <f t="shared" si="41"/>
        <v>-2.2097798622093809</v>
      </c>
      <c r="Y62" s="157">
        <f t="shared" si="42"/>
        <v>-7.2097798622093805</v>
      </c>
      <c r="Z62" s="157">
        <f t="shared" si="43"/>
        <v>2.7902201377906191</v>
      </c>
      <c r="AA62" s="157">
        <f t="shared" si="44"/>
        <v>-5.0259803312326028</v>
      </c>
      <c r="AB62" s="157">
        <f t="shared" si="45"/>
        <v>0.60642060681384091</v>
      </c>
      <c r="AC62" s="157">
        <f t="shared" si="46"/>
        <v>-0.33492929413857342</v>
      </c>
      <c r="AD62" s="157">
        <f t="shared" si="47"/>
        <v>-5.3349292941385738</v>
      </c>
      <c r="AE62" s="157">
        <f t="shared" si="48"/>
        <v>4.6650707058614262</v>
      </c>
      <c r="AF62" s="157">
        <f t="shared" si="49"/>
        <v>-5.065342632152646</v>
      </c>
      <c r="AG62" s="157">
        <f t="shared" si="50"/>
        <v>4.3954840438754985</v>
      </c>
      <c r="AH62" s="157">
        <f t="shared" si="51"/>
        <v>-1.9785579749168687</v>
      </c>
      <c r="AI62" s="157">
        <f t="shared" si="52"/>
        <v>-6.9785579749168685</v>
      </c>
      <c r="AJ62" s="157">
        <f t="shared" si="53"/>
        <v>3.0214420250831315</v>
      </c>
      <c r="AK62" s="157">
        <f t="shared" si="54"/>
        <v>-5.2359913048134166</v>
      </c>
      <c r="AL62" s="157">
        <f t="shared" si="55"/>
        <v>1.2788753549796794</v>
      </c>
      <c r="AM62" s="157">
        <f t="shared" si="56"/>
        <v>-2.1623324533245798</v>
      </c>
      <c r="AN62" s="157">
        <f t="shared" si="57"/>
        <v>-7.1623324533245798</v>
      </c>
      <c r="AO62" s="157">
        <f t="shared" si="58"/>
        <v>2.8376675466754202</v>
      </c>
      <c r="AP62" s="157">
        <f t="shared" si="59"/>
        <v>-5.100215006998936</v>
      </c>
      <c r="AQ62" s="157">
        <f t="shared" si="60"/>
        <v>0.77555010034977645</v>
      </c>
      <c r="AR62" s="43"/>
      <c r="AS62" s="43"/>
      <c r="AT62" s="43"/>
      <c r="AU62" s="43"/>
      <c r="AV62" s="43"/>
      <c r="AW62" s="43"/>
      <c r="AX62" s="43"/>
      <c r="AY62" s="43"/>
      <c r="AZ62" s="43"/>
      <c r="BA62" s="43"/>
      <c r="BB62" s="43"/>
      <c r="BC62" s="43"/>
      <c r="BD62" s="43"/>
      <c r="BE62" s="43"/>
      <c r="BF62" s="43"/>
      <c r="BG62" s="43"/>
      <c r="BH62" s="43"/>
      <c r="BI62" s="43"/>
      <c r="BJ62" s="43"/>
      <c r="BK62" s="43"/>
      <c r="BL62" s="43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43"/>
      <c r="CH62" s="43"/>
      <c r="CI62" s="43"/>
      <c r="CJ62" s="43"/>
      <c r="CK62" s="43"/>
      <c r="CL62" s="43"/>
      <c r="CM62" s="43"/>
      <c r="CN62" s="43"/>
      <c r="CO62" s="43"/>
      <c r="CP62" s="43"/>
      <c r="CQ62" s="43"/>
      <c r="CR62" s="43"/>
      <c r="CS62" s="43"/>
      <c r="CT62" s="43"/>
      <c r="CU62" s="43"/>
      <c r="CV62" s="43"/>
      <c r="CW62" s="43"/>
      <c r="CX62" s="43"/>
      <c r="CY62" s="43"/>
      <c r="CZ62" s="43"/>
      <c r="DA62" s="43"/>
      <c r="DB62" s="43"/>
      <c r="DC62" s="43"/>
      <c r="DD62" s="43"/>
      <c r="DE62" s="43"/>
      <c r="DF62" s="43"/>
      <c r="DG62" s="43"/>
      <c r="DH62" s="43"/>
      <c r="DI62" s="43"/>
      <c r="DJ62" s="43"/>
      <c r="DK62" s="43"/>
      <c r="DL62" s="43"/>
      <c r="DM62" s="43"/>
      <c r="DN62" s="43"/>
      <c r="DO62" s="43"/>
      <c r="DP62" s="43"/>
      <c r="DQ62" s="43"/>
      <c r="DR62" s="43"/>
      <c r="DS62" s="43"/>
      <c r="DT62" s="43"/>
      <c r="DU62" s="43"/>
      <c r="DV62" s="43"/>
      <c r="DW62" s="43"/>
      <c r="DX62" s="43"/>
      <c r="DY62" s="43"/>
      <c r="DZ62" s="43"/>
    </row>
    <row r="63" spans="1:130" s="5" customFormat="1" x14ac:dyDescent="0.25">
      <c r="A63" s="40" t="s">
        <v>66</v>
      </c>
      <c r="B63" s="64" t="s">
        <v>182</v>
      </c>
      <c r="C63" s="5" t="s">
        <v>171</v>
      </c>
      <c r="D63" s="40" t="s">
        <v>110</v>
      </c>
      <c r="E63" s="133">
        <v>445.83883999999995</v>
      </c>
      <c r="F63" s="133">
        <f t="shared" si="63"/>
        <v>446.49999999999994</v>
      </c>
      <c r="G63" s="193">
        <v>0.55061000000000004</v>
      </c>
      <c r="H63" s="43">
        <v>0.11055</v>
      </c>
      <c r="I63" s="185">
        <f t="shared" si="64"/>
        <v>0.66116000000000008</v>
      </c>
      <c r="J63" s="38">
        <f t="shared" si="65"/>
        <v>1482.1279422457974</v>
      </c>
      <c r="K63" s="180">
        <v>445.7432</v>
      </c>
      <c r="L63" s="194">
        <v>446.34</v>
      </c>
      <c r="M63" s="93">
        <v>0.46779999999999999</v>
      </c>
      <c r="N63" s="93">
        <v>0.129</v>
      </c>
      <c r="O63" s="93">
        <v>0.5968</v>
      </c>
      <c r="P63" s="201">
        <v>1337.83368</v>
      </c>
      <c r="Q63" s="38">
        <f t="shared" si="35"/>
        <v>78.38471849865951</v>
      </c>
      <c r="R63" s="38">
        <f t="shared" si="36"/>
        <v>-15.039683260383946</v>
      </c>
      <c r="S63" s="38">
        <f t="shared" si="37"/>
        <v>21.615281501340483</v>
      </c>
      <c r="T63" s="38">
        <f t="shared" si="38"/>
        <v>16.689280868385353</v>
      </c>
      <c r="U63" s="38">
        <f t="shared" si="39"/>
        <v>-9.7344061951721343</v>
      </c>
      <c r="V63" s="38">
        <f t="shared" si="40"/>
        <v>-9.7356144589754674</v>
      </c>
      <c r="W63" s="174" t="s">
        <v>208</v>
      </c>
      <c r="X63" s="157">
        <f t="shared" si="41"/>
        <v>-2.2097798622093809</v>
      </c>
      <c r="Y63" s="157">
        <f t="shared" si="42"/>
        <v>-7.2097798622093805</v>
      </c>
      <c r="Z63" s="157">
        <f t="shared" si="43"/>
        <v>2.7902201377906191</v>
      </c>
      <c r="AA63" s="157">
        <f t="shared" si="44"/>
        <v>-5.0259803312326028</v>
      </c>
      <c r="AB63" s="157">
        <f t="shared" si="45"/>
        <v>0.60642060681384091</v>
      </c>
      <c r="AC63" s="157">
        <f t="shared" si="46"/>
        <v>-0.33492929413857342</v>
      </c>
      <c r="AD63" s="157">
        <f t="shared" si="47"/>
        <v>-5.3349292941385738</v>
      </c>
      <c r="AE63" s="157">
        <f t="shared" si="48"/>
        <v>4.6650707058614262</v>
      </c>
      <c r="AF63" s="157">
        <f t="shared" si="49"/>
        <v>-5.065342632152646</v>
      </c>
      <c r="AG63" s="157">
        <f t="shared" si="50"/>
        <v>4.3954840438754985</v>
      </c>
      <c r="AH63" s="157">
        <f t="shared" si="51"/>
        <v>-1.9785579749168687</v>
      </c>
      <c r="AI63" s="157">
        <f t="shared" si="52"/>
        <v>-6.9785579749168685</v>
      </c>
      <c r="AJ63" s="157">
        <f t="shared" si="53"/>
        <v>3.0214420250831315</v>
      </c>
      <c r="AK63" s="157">
        <f t="shared" si="54"/>
        <v>-5.2359913048134166</v>
      </c>
      <c r="AL63" s="157">
        <f t="shared" si="55"/>
        <v>1.2788753549796794</v>
      </c>
      <c r="AM63" s="157">
        <f t="shared" si="56"/>
        <v>-2.1623324533245798</v>
      </c>
      <c r="AN63" s="157">
        <f t="shared" si="57"/>
        <v>-7.1623324533245798</v>
      </c>
      <c r="AO63" s="157">
        <f t="shared" si="58"/>
        <v>2.8376675466754202</v>
      </c>
      <c r="AP63" s="157">
        <f t="shared" si="59"/>
        <v>-5.100215006998936</v>
      </c>
      <c r="AQ63" s="157">
        <f t="shared" si="60"/>
        <v>0.77555010034977645</v>
      </c>
      <c r="AR63" s="43"/>
      <c r="AS63" s="43"/>
      <c r="AT63" s="43"/>
      <c r="AU63" s="43"/>
      <c r="AV63" s="43"/>
      <c r="AW63" s="43"/>
      <c r="AX63" s="43"/>
      <c r="AY63" s="43"/>
      <c r="AZ63" s="43"/>
      <c r="BA63" s="43"/>
      <c r="BB63" s="43"/>
      <c r="BC63" s="43"/>
      <c r="BD63" s="43"/>
      <c r="BE63" s="43"/>
      <c r="BF63" s="43"/>
      <c r="BG63" s="43"/>
      <c r="BH63" s="43"/>
      <c r="BI63" s="43"/>
      <c r="BJ63" s="43"/>
      <c r="BK63" s="43"/>
      <c r="BL63" s="43"/>
      <c r="BM63" s="43"/>
      <c r="BN63" s="43"/>
      <c r="BO63" s="43"/>
      <c r="BP63" s="43"/>
      <c r="BQ63" s="43"/>
      <c r="BR63" s="43"/>
      <c r="BS63" s="43"/>
      <c r="BT63" s="43"/>
      <c r="BU63" s="43"/>
      <c r="BV63" s="43"/>
      <c r="BW63" s="43"/>
      <c r="BX63" s="43"/>
      <c r="BY63" s="43"/>
      <c r="BZ63" s="43"/>
      <c r="CA63" s="43"/>
      <c r="CB63" s="43"/>
      <c r="CC63" s="43"/>
      <c r="CD63" s="43"/>
      <c r="CE63" s="43"/>
      <c r="CF63" s="43"/>
      <c r="CG63" s="43"/>
      <c r="CH63" s="43"/>
      <c r="CI63" s="43"/>
      <c r="CJ63" s="43"/>
      <c r="CK63" s="43"/>
      <c r="CL63" s="43"/>
      <c r="CM63" s="43"/>
      <c r="CN63" s="43"/>
      <c r="CO63" s="43"/>
      <c r="CP63" s="43"/>
      <c r="CQ63" s="43"/>
      <c r="CR63" s="43"/>
      <c r="CS63" s="43"/>
      <c r="CT63" s="43"/>
      <c r="CU63" s="43"/>
      <c r="CV63" s="43"/>
      <c r="CW63" s="43"/>
      <c r="CX63" s="43"/>
      <c r="CY63" s="43"/>
      <c r="CZ63" s="43"/>
      <c r="DA63" s="43"/>
      <c r="DB63" s="43"/>
      <c r="DC63" s="43"/>
      <c r="DD63" s="43"/>
      <c r="DE63" s="43"/>
      <c r="DF63" s="43"/>
      <c r="DG63" s="43"/>
      <c r="DH63" s="43"/>
      <c r="DI63" s="43"/>
      <c r="DJ63" s="43"/>
      <c r="DK63" s="43"/>
      <c r="DL63" s="43"/>
      <c r="DM63" s="43"/>
      <c r="DN63" s="43"/>
      <c r="DO63" s="43"/>
      <c r="DP63" s="43"/>
      <c r="DQ63" s="43"/>
      <c r="DR63" s="43"/>
      <c r="DS63" s="43"/>
      <c r="DT63" s="43"/>
      <c r="DU63" s="43"/>
      <c r="DV63" s="43"/>
      <c r="DW63" s="43"/>
      <c r="DX63" s="43"/>
      <c r="DY63" s="43"/>
      <c r="DZ63" s="43"/>
    </row>
    <row r="64" spans="1:130" s="5" customFormat="1" x14ac:dyDescent="0.25">
      <c r="A64" s="40" t="s">
        <v>153</v>
      </c>
      <c r="B64" s="64" t="s">
        <v>183</v>
      </c>
      <c r="C64" s="5" t="s">
        <v>188</v>
      </c>
      <c r="D64" s="40" t="s">
        <v>108</v>
      </c>
      <c r="E64" s="133">
        <v>447.33877999999999</v>
      </c>
      <c r="F64" s="133">
        <f t="shared" ref="F64:F69" si="66">E64+G64+H64</f>
        <v>447.99999999999994</v>
      </c>
      <c r="G64" s="193">
        <v>0.55069000000000001</v>
      </c>
      <c r="H64" s="43">
        <v>0.11053</v>
      </c>
      <c r="I64" s="185">
        <f t="shared" si="64"/>
        <v>0.66122000000000003</v>
      </c>
      <c r="J64" s="38">
        <f t="shared" si="65"/>
        <v>1477.2950712559816</v>
      </c>
      <c r="K64" s="137">
        <v>446.3</v>
      </c>
      <c r="L64" s="137">
        <v>446.9</v>
      </c>
      <c r="M64" s="89"/>
      <c r="N64" s="93"/>
      <c r="O64" s="93">
        <v>0.64180000000000004</v>
      </c>
      <c r="P64" s="88">
        <v>1438.2</v>
      </c>
      <c r="Q64" s="38"/>
      <c r="R64" s="38"/>
      <c r="S64" s="38"/>
      <c r="T64" s="38"/>
      <c r="U64" s="38">
        <f t="shared" si="39"/>
        <v>-2.9369952512023216</v>
      </c>
      <c r="V64" s="38">
        <f t="shared" si="40"/>
        <v>-2.6463955655618157</v>
      </c>
      <c r="W64" s="174"/>
      <c r="X64" s="157">
        <f t="shared" si="41"/>
        <v>-2.2097798622093809</v>
      </c>
      <c r="Y64" s="157">
        <f t="shared" si="42"/>
        <v>-7.2097798622093805</v>
      </c>
      <c r="Z64" s="157">
        <f t="shared" si="43"/>
        <v>2.7902201377906191</v>
      </c>
      <c r="AA64" s="157">
        <f t="shared" si="44"/>
        <v>-5.0259803312326028</v>
      </c>
      <c r="AB64" s="157">
        <f t="shared" si="45"/>
        <v>0.60642060681384091</v>
      </c>
      <c r="AC64" s="157">
        <f t="shared" si="46"/>
        <v>-0.33492929413857342</v>
      </c>
      <c r="AD64" s="157">
        <f t="shared" si="47"/>
        <v>-5.3349292941385738</v>
      </c>
      <c r="AE64" s="157">
        <f t="shared" si="48"/>
        <v>4.6650707058614262</v>
      </c>
      <c r="AF64" s="157">
        <f t="shared" si="49"/>
        <v>-5.065342632152646</v>
      </c>
      <c r="AG64" s="157">
        <f t="shared" si="50"/>
        <v>4.3954840438754985</v>
      </c>
      <c r="AH64" s="157">
        <f t="shared" si="51"/>
        <v>-1.9785579749168687</v>
      </c>
      <c r="AI64" s="157">
        <f t="shared" si="52"/>
        <v>-6.9785579749168685</v>
      </c>
      <c r="AJ64" s="157">
        <f t="shared" si="53"/>
        <v>3.0214420250831315</v>
      </c>
      <c r="AK64" s="157">
        <f t="shared" si="54"/>
        <v>-5.2359913048134166</v>
      </c>
      <c r="AL64" s="157">
        <f t="shared" si="55"/>
        <v>1.2788753549796794</v>
      </c>
      <c r="AM64" s="157">
        <f t="shared" si="56"/>
        <v>-2.1623324533245798</v>
      </c>
      <c r="AN64" s="157">
        <f t="shared" si="57"/>
        <v>-7.1623324533245798</v>
      </c>
      <c r="AO64" s="157">
        <f t="shared" si="58"/>
        <v>2.8376675466754202</v>
      </c>
      <c r="AP64" s="157">
        <f t="shared" si="59"/>
        <v>-5.100215006998936</v>
      </c>
      <c r="AQ64" s="157">
        <f t="shared" si="60"/>
        <v>0.77555010034977645</v>
      </c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BB64" s="43"/>
      <c r="BC64" s="43"/>
      <c r="BD64" s="43"/>
      <c r="BE64" s="43"/>
      <c r="BF64" s="43"/>
      <c r="BG64" s="43"/>
      <c r="BH64" s="43"/>
      <c r="BI64" s="43"/>
      <c r="BJ64" s="43"/>
      <c r="BK64" s="43"/>
      <c r="BL64" s="43"/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3"/>
      <c r="CA64" s="43"/>
      <c r="CB64" s="43"/>
      <c r="CC64" s="43"/>
      <c r="CD64" s="43"/>
      <c r="CE64" s="43"/>
      <c r="CF64" s="43"/>
      <c r="CG64" s="43"/>
      <c r="CH64" s="43"/>
      <c r="CI64" s="43"/>
      <c r="CJ64" s="43"/>
      <c r="CK64" s="43"/>
      <c r="CL64" s="43"/>
      <c r="CM64" s="43"/>
      <c r="CN64" s="43"/>
      <c r="CO64" s="43"/>
      <c r="CP64" s="43"/>
      <c r="CQ64" s="43"/>
      <c r="CR64" s="43"/>
      <c r="CS64" s="43"/>
      <c r="CT64" s="43"/>
      <c r="CU64" s="43"/>
      <c r="CV64" s="43"/>
      <c r="CW64" s="43"/>
      <c r="CX64" s="43"/>
      <c r="CY64" s="43"/>
      <c r="CZ64" s="43"/>
      <c r="DA64" s="43"/>
      <c r="DB64" s="43"/>
      <c r="DC64" s="43"/>
      <c r="DD64" s="43"/>
      <c r="DE64" s="43"/>
      <c r="DF64" s="43"/>
      <c r="DG64" s="43"/>
      <c r="DH64" s="43"/>
      <c r="DI64" s="43"/>
      <c r="DJ64" s="43"/>
      <c r="DK64" s="43"/>
      <c r="DL64" s="43"/>
      <c r="DM64" s="43"/>
      <c r="DN64" s="43"/>
      <c r="DO64" s="43"/>
      <c r="DP64" s="43"/>
      <c r="DQ64" s="43"/>
      <c r="DR64" s="43"/>
      <c r="DS64" s="43"/>
      <c r="DT64" s="43"/>
      <c r="DU64" s="43"/>
      <c r="DV64" s="43"/>
      <c r="DW64" s="43"/>
      <c r="DX64" s="43"/>
      <c r="DY64" s="43"/>
      <c r="DZ64" s="43"/>
    </row>
    <row r="65" spans="1:130" s="5" customFormat="1" x14ac:dyDescent="0.25">
      <c r="A65" s="40" t="s">
        <v>153</v>
      </c>
      <c r="B65" s="64" t="s">
        <v>183</v>
      </c>
      <c r="C65" s="5" t="s">
        <v>167</v>
      </c>
      <c r="D65" s="40" t="s">
        <v>109</v>
      </c>
      <c r="E65" s="133">
        <v>446.7389</v>
      </c>
      <c r="F65" s="133">
        <f t="shared" si="66"/>
        <v>447.40000000000003</v>
      </c>
      <c r="G65" s="193">
        <v>0.55018</v>
      </c>
      <c r="H65" s="43">
        <v>0.11092</v>
      </c>
      <c r="I65" s="185">
        <f t="shared" si="64"/>
        <v>0.66110000000000002</v>
      </c>
      <c r="J65" s="38">
        <f t="shared" si="65"/>
        <v>1479.0093589145483</v>
      </c>
      <c r="K65" s="137">
        <v>448.7</v>
      </c>
      <c r="L65" s="137">
        <v>449.3</v>
      </c>
      <c r="M65" s="89"/>
      <c r="N65" s="89"/>
      <c r="O65" s="93">
        <v>0.64890000000000003</v>
      </c>
      <c r="P65" s="88">
        <v>1446.3</v>
      </c>
      <c r="Q65" s="38"/>
      <c r="R65" s="38"/>
      <c r="S65" s="38"/>
      <c r="T65" s="38"/>
      <c r="U65" s="38">
        <f t="shared" si="39"/>
        <v>-1.8454091665406125</v>
      </c>
      <c r="V65" s="38">
        <f t="shared" si="40"/>
        <v>-2.2115721389723944</v>
      </c>
      <c r="W65" s="174"/>
      <c r="X65" s="157">
        <f t="shared" si="41"/>
        <v>-2.2097798622093809</v>
      </c>
      <c r="Y65" s="157">
        <f t="shared" si="42"/>
        <v>-7.2097798622093805</v>
      </c>
      <c r="Z65" s="157">
        <f t="shared" si="43"/>
        <v>2.7902201377906191</v>
      </c>
      <c r="AA65" s="157">
        <f t="shared" si="44"/>
        <v>-5.0259803312326028</v>
      </c>
      <c r="AB65" s="157">
        <f t="shared" si="45"/>
        <v>0.60642060681384091</v>
      </c>
      <c r="AC65" s="157">
        <f t="shared" si="46"/>
        <v>-0.33492929413857342</v>
      </c>
      <c r="AD65" s="157">
        <f t="shared" si="47"/>
        <v>-5.3349292941385738</v>
      </c>
      <c r="AE65" s="157">
        <f t="shared" si="48"/>
        <v>4.6650707058614262</v>
      </c>
      <c r="AF65" s="157">
        <f t="shared" si="49"/>
        <v>-5.065342632152646</v>
      </c>
      <c r="AG65" s="157">
        <f t="shared" si="50"/>
        <v>4.3954840438754985</v>
      </c>
      <c r="AH65" s="157">
        <f t="shared" si="51"/>
        <v>-1.9785579749168687</v>
      </c>
      <c r="AI65" s="157">
        <f t="shared" si="52"/>
        <v>-6.9785579749168685</v>
      </c>
      <c r="AJ65" s="157">
        <f t="shared" si="53"/>
        <v>3.0214420250831315</v>
      </c>
      <c r="AK65" s="157">
        <f t="shared" si="54"/>
        <v>-5.2359913048134166</v>
      </c>
      <c r="AL65" s="157">
        <f t="shared" si="55"/>
        <v>1.2788753549796794</v>
      </c>
      <c r="AM65" s="157">
        <f t="shared" si="56"/>
        <v>-2.1623324533245798</v>
      </c>
      <c r="AN65" s="157">
        <f t="shared" si="57"/>
        <v>-7.1623324533245798</v>
      </c>
      <c r="AO65" s="157">
        <f t="shared" si="58"/>
        <v>2.8376675466754202</v>
      </c>
      <c r="AP65" s="157">
        <f t="shared" si="59"/>
        <v>-5.100215006998936</v>
      </c>
      <c r="AQ65" s="157">
        <f t="shared" si="60"/>
        <v>0.77555010034977645</v>
      </c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BB65" s="43"/>
      <c r="BC65" s="43"/>
      <c r="BD65" s="43"/>
      <c r="BE65" s="43"/>
      <c r="BF65" s="43"/>
      <c r="BG65" s="43"/>
      <c r="BH65" s="43"/>
      <c r="BI65" s="43"/>
      <c r="BJ65" s="43"/>
      <c r="BK65" s="43"/>
      <c r="BL65" s="43"/>
      <c r="BM65" s="43"/>
      <c r="BN65" s="43"/>
      <c r="BO65" s="43"/>
      <c r="BP65" s="43"/>
      <c r="BQ65" s="43"/>
      <c r="BR65" s="43"/>
      <c r="BS65" s="43"/>
      <c r="BT65" s="43"/>
      <c r="BU65" s="43"/>
      <c r="BV65" s="43"/>
      <c r="BW65" s="43"/>
      <c r="BX65" s="43"/>
      <c r="BY65" s="43"/>
      <c r="BZ65" s="43"/>
      <c r="CA65" s="43"/>
      <c r="CB65" s="43"/>
      <c r="CC65" s="43"/>
      <c r="CD65" s="43"/>
      <c r="CE65" s="43"/>
      <c r="CF65" s="43"/>
      <c r="CG65" s="43"/>
      <c r="CH65" s="43"/>
      <c r="CI65" s="43"/>
      <c r="CJ65" s="43"/>
      <c r="CK65" s="43"/>
      <c r="CL65" s="43"/>
      <c r="CM65" s="43"/>
      <c r="CN65" s="43"/>
      <c r="CO65" s="43"/>
      <c r="CP65" s="43"/>
      <c r="CQ65" s="43"/>
      <c r="CR65" s="43"/>
      <c r="CS65" s="43"/>
      <c r="CT65" s="43"/>
      <c r="CU65" s="43"/>
      <c r="CV65" s="43"/>
      <c r="CW65" s="43"/>
      <c r="CX65" s="43"/>
      <c r="CY65" s="43"/>
      <c r="CZ65" s="43"/>
      <c r="DA65" s="43"/>
      <c r="DB65" s="43"/>
      <c r="DC65" s="43"/>
      <c r="DD65" s="43"/>
      <c r="DE65" s="43"/>
      <c r="DF65" s="43"/>
      <c r="DG65" s="43"/>
      <c r="DH65" s="43"/>
      <c r="DI65" s="43"/>
      <c r="DJ65" s="43"/>
      <c r="DK65" s="43"/>
      <c r="DL65" s="43"/>
      <c r="DM65" s="43"/>
      <c r="DN65" s="43"/>
      <c r="DO65" s="43"/>
      <c r="DP65" s="43"/>
      <c r="DQ65" s="43"/>
      <c r="DR65" s="43"/>
      <c r="DS65" s="43"/>
      <c r="DT65" s="43"/>
      <c r="DU65" s="43"/>
      <c r="DV65" s="43"/>
      <c r="DW65" s="43"/>
      <c r="DX65" s="43"/>
      <c r="DY65" s="43"/>
      <c r="DZ65" s="43"/>
    </row>
    <row r="66" spans="1:130" s="5" customFormat="1" x14ac:dyDescent="0.25">
      <c r="A66" s="189" t="s">
        <v>153</v>
      </c>
      <c r="B66" s="190" t="s">
        <v>183</v>
      </c>
      <c r="C66" s="5" t="s">
        <v>188</v>
      </c>
      <c r="D66" s="40" t="s">
        <v>110</v>
      </c>
      <c r="E66" s="133">
        <v>445.93886000000003</v>
      </c>
      <c r="F66" s="133">
        <f t="shared" si="66"/>
        <v>446.60000000000008</v>
      </c>
      <c r="G66" s="193">
        <v>0.55076000000000003</v>
      </c>
      <c r="H66" s="43">
        <v>0.11038000000000001</v>
      </c>
      <c r="I66" s="185">
        <f t="shared" si="64"/>
        <v>0.66114000000000006</v>
      </c>
      <c r="J66" s="38">
        <f t="shared" si="65"/>
        <v>1481.7509013663973</v>
      </c>
      <c r="K66" s="88">
        <v>445.6</v>
      </c>
      <c r="L66" s="90">
        <v>446.2</v>
      </c>
      <c r="M66" s="93"/>
      <c r="N66" s="93"/>
      <c r="O66" s="93">
        <v>0.65</v>
      </c>
      <c r="P66" s="88">
        <v>1458.9</v>
      </c>
      <c r="Q66" s="38"/>
      <c r="R66" s="38"/>
      <c r="S66" s="38"/>
      <c r="T66" s="38"/>
      <c r="U66" s="38">
        <f t="shared" si="39"/>
        <v>-1.6849683879359949</v>
      </c>
      <c r="V66" s="38">
        <f t="shared" si="40"/>
        <v>-1.5421553882859305</v>
      </c>
      <c r="W66" s="174"/>
      <c r="X66" s="157">
        <f t="shared" si="41"/>
        <v>-2.2097798622093809</v>
      </c>
      <c r="Y66" s="157">
        <f t="shared" si="42"/>
        <v>-7.2097798622093805</v>
      </c>
      <c r="Z66" s="157">
        <f t="shared" si="43"/>
        <v>2.7902201377906191</v>
      </c>
      <c r="AA66" s="157">
        <f t="shared" si="44"/>
        <v>-5.0259803312326028</v>
      </c>
      <c r="AB66" s="157">
        <f t="shared" si="45"/>
        <v>0.60642060681384091</v>
      </c>
      <c r="AC66" s="157">
        <f t="shared" si="46"/>
        <v>-0.33492929413857342</v>
      </c>
      <c r="AD66" s="157">
        <f t="shared" si="47"/>
        <v>-5.3349292941385738</v>
      </c>
      <c r="AE66" s="157">
        <f t="shared" si="48"/>
        <v>4.6650707058614262</v>
      </c>
      <c r="AF66" s="157">
        <f t="shared" si="49"/>
        <v>-5.065342632152646</v>
      </c>
      <c r="AG66" s="157">
        <f t="shared" si="50"/>
        <v>4.3954840438754985</v>
      </c>
      <c r="AH66" s="157">
        <f t="shared" si="51"/>
        <v>-1.9785579749168687</v>
      </c>
      <c r="AI66" s="157">
        <f t="shared" si="52"/>
        <v>-6.9785579749168685</v>
      </c>
      <c r="AJ66" s="157">
        <f t="shared" si="53"/>
        <v>3.0214420250831315</v>
      </c>
      <c r="AK66" s="157">
        <f t="shared" si="54"/>
        <v>-5.2359913048134166</v>
      </c>
      <c r="AL66" s="157">
        <f t="shared" si="55"/>
        <v>1.2788753549796794</v>
      </c>
      <c r="AM66" s="157">
        <f t="shared" si="56"/>
        <v>-2.1623324533245798</v>
      </c>
      <c r="AN66" s="157">
        <f t="shared" si="57"/>
        <v>-7.1623324533245798</v>
      </c>
      <c r="AO66" s="157">
        <f t="shared" si="58"/>
        <v>2.8376675466754202</v>
      </c>
      <c r="AP66" s="157">
        <f t="shared" si="59"/>
        <v>-5.100215006998936</v>
      </c>
      <c r="AQ66" s="157">
        <f t="shared" si="60"/>
        <v>0.77555010034977645</v>
      </c>
      <c r="AR66" s="43"/>
      <c r="AS66" s="43"/>
      <c r="AT66" s="43"/>
      <c r="AU66" s="43"/>
      <c r="AV66" s="43"/>
      <c r="AW66" s="43"/>
      <c r="AX66" s="43"/>
      <c r="AY66" s="43"/>
      <c r="AZ66" s="43"/>
      <c r="BA66" s="43"/>
      <c r="BB66" s="43"/>
      <c r="BC66" s="43"/>
      <c r="BD66" s="43"/>
      <c r="BE66" s="43"/>
      <c r="BF66" s="43"/>
      <c r="BG66" s="43"/>
      <c r="BH66" s="43"/>
      <c r="BI66" s="43"/>
      <c r="BJ66" s="43"/>
      <c r="BK66" s="43"/>
      <c r="BL66" s="43"/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43"/>
      <c r="CA66" s="43"/>
      <c r="CB66" s="43"/>
      <c r="CC66" s="43"/>
      <c r="CD66" s="43"/>
      <c r="CE66" s="43"/>
      <c r="CF66" s="43"/>
      <c r="CG66" s="43"/>
      <c r="CH66" s="43"/>
      <c r="CI66" s="43"/>
      <c r="CJ66" s="43"/>
      <c r="CK66" s="43"/>
      <c r="CL66" s="43"/>
      <c r="CM66" s="43"/>
      <c r="CN66" s="43"/>
      <c r="CO66" s="43"/>
      <c r="CP66" s="43"/>
      <c r="CQ66" s="43"/>
      <c r="CR66" s="43"/>
      <c r="CS66" s="43"/>
      <c r="CT66" s="43"/>
      <c r="CU66" s="43"/>
      <c r="CV66" s="43"/>
      <c r="CW66" s="43"/>
      <c r="CX66" s="43"/>
      <c r="CY66" s="43"/>
      <c r="CZ66" s="43"/>
      <c r="DA66" s="43"/>
      <c r="DB66" s="43"/>
      <c r="DC66" s="43"/>
      <c r="DD66" s="43"/>
      <c r="DE66" s="43"/>
      <c r="DF66" s="43"/>
      <c r="DG66" s="43"/>
      <c r="DH66" s="43"/>
      <c r="DI66" s="43"/>
      <c r="DJ66" s="43"/>
      <c r="DK66" s="43"/>
      <c r="DL66" s="43"/>
      <c r="DM66" s="43"/>
      <c r="DN66" s="43"/>
      <c r="DO66" s="43"/>
      <c r="DP66" s="43"/>
      <c r="DQ66" s="43"/>
      <c r="DR66" s="43"/>
      <c r="DS66" s="43"/>
      <c r="DT66" s="43"/>
      <c r="DU66" s="43"/>
      <c r="DV66" s="43"/>
      <c r="DW66" s="43"/>
      <c r="DX66" s="43"/>
      <c r="DY66" s="43"/>
      <c r="DZ66" s="43"/>
    </row>
    <row r="67" spans="1:130" s="5" customFormat="1" x14ac:dyDescent="0.25">
      <c r="A67" s="40" t="s">
        <v>162</v>
      </c>
      <c r="B67" s="64" t="s">
        <v>184</v>
      </c>
      <c r="C67" s="5" t="s">
        <v>152</v>
      </c>
      <c r="D67" s="40" t="s">
        <v>108</v>
      </c>
      <c r="E67" s="133">
        <v>446.53921000000003</v>
      </c>
      <c r="F67" s="133">
        <f t="shared" si="66"/>
        <v>447.2</v>
      </c>
      <c r="G67" s="193">
        <v>0.55035000000000001</v>
      </c>
      <c r="H67" s="43">
        <v>0.11044</v>
      </c>
      <c r="I67" s="185">
        <f>G67+H67</f>
        <v>0.66078999999999999</v>
      </c>
      <c r="J67" s="38">
        <f>(1.6061/(1.6061-(I67/F67)))*(I67/F67)*1000000</f>
        <v>1478.9769417966008</v>
      </c>
      <c r="K67" s="88"/>
      <c r="L67" s="90"/>
      <c r="M67" s="93"/>
      <c r="N67" s="93"/>
      <c r="O67" s="93"/>
      <c r="P67" s="97"/>
      <c r="Q67" s="38"/>
      <c r="R67" s="38"/>
      <c r="S67" s="38"/>
      <c r="T67" s="38"/>
      <c r="U67" s="38"/>
      <c r="V67" s="38"/>
      <c r="W67" s="174"/>
      <c r="X67" s="157">
        <f t="shared" si="41"/>
        <v>-2.2097798622093809</v>
      </c>
      <c r="Y67" s="157">
        <f t="shared" si="42"/>
        <v>-7.2097798622093805</v>
      </c>
      <c r="Z67" s="157">
        <f t="shared" si="43"/>
        <v>2.7902201377906191</v>
      </c>
      <c r="AA67" s="157">
        <f t="shared" si="44"/>
        <v>-5.0259803312326028</v>
      </c>
      <c r="AB67" s="157">
        <f t="shared" si="45"/>
        <v>0.60642060681384091</v>
      </c>
      <c r="AC67" s="157">
        <f t="shared" si="46"/>
        <v>-0.33492929413857342</v>
      </c>
      <c r="AD67" s="157">
        <f t="shared" si="47"/>
        <v>-5.3349292941385738</v>
      </c>
      <c r="AE67" s="157">
        <f t="shared" si="48"/>
        <v>4.6650707058614262</v>
      </c>
      <c r="AF67" s="157">
        <f t="shared" si="49"/>
        <v>-5.065342632152646</v>
      </c>
      <c r="AG67" s="157">
        <f t="shared" si="50"/>
        <v>4.3954840438754985</v>
      </c>
      <c r="AH67" s="157">
        <f t="shared" si="51"/>
        <v>-1.9785579749168687</v>
      </c>
      <c r="AI67" s="157">
        <f t="shared" si="52"/>
        <v>-6.9785579749168685</v>
      </c>
      <c r="AJ67" s="157">
        <f t="shared" si="53"/>
        <v>3.0214420250831315</v>
      </c>
      <c r="AK67" s="157">
        <f t="shared" si="54"/>
        <v>-5.2359913048134166</v>
      </c>
      <c r="AL67" s="157">
        <f t="shared" si="55"/>
        <v>1.2788753549796794</v>
      </c>
      <c r="AM67" s="157">
        <f t="shared" si="56"/>
        <v>-2.1623324533245798</v>
      </c>
      <c r="AN67" s="157">
        <f t="shared" si="57"/>
        <v>-7.1623324533245798</v>
      </c>
      <c r="AO67" s="157">
        <f t="shared" si="58"/>
        <v>2.8376675466754202</v>
      </c>
      <c r="AP67" s="157">
        <f t="shared" si="59"/>
        <v>-5.100215006998936</v>
      </c>
      <c r="AQ67" s="157">
        <f t="shared" si="60"/>
        <v>0.77555010034977645</v>
      </c>
      <c r="AR67" s="43"/>
      <c r="AS67" s="43"/>
      <c r="AT67" s="43"/>
      <c r="AU67" s="43"/>
      <c r="AV67" s="43"/>
      <c r="AW67" s="43"/>
      <c r="AX67" s="43"/>
      <c r="AY67" s="43"/>
      <c r="AZ67" s="43"/>
      <c r="BA67" s="43"/>
      <c r="BB67" s="43"/>
      <c r="BC67" s="43"/>
      <c r="BD67" s="43"/>
      <c r="BE67" s="43"/>
      <c r="BF67" s="43"/>
      <c r="BG67" s="43"/>
      <c r="BH67" s="43"/>
      <c r="BI67" s="43"/>
      <c r="BJ67" s="43"/>
      <c r="BK67" s="43"/>
      <c r="BL67" s="43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43"/>
      <c r="CA67" s="43"/>
      <c r="CB67" s="43"/>
      <c r="CC67" s="43"/>
      <c r="CD67" s="43"/>
      <c r="CE67" s="43"/>
      <c r="CF67" s="43"/>
      <c r="CG67" s="43"/>
      <c r="CH67" s="43"/>
      <c r="CI67" s="43"/>
      <c r="CJ67" s="43"/>
      <c r="CK67" s="43"/>
      <c r="CL67" s="43"/>
      <c r="CM67" s="43"/>
      <c r="CN67" s="43"/>
      <c r="CO67" s="43"/>
      <c r="CP67" s="43"/>
      <c r="CQ67" s="43"/>
      <c r="CR67" s="43"/>
      <c r="CS67" s="43"/>
      <c r="CT67" s="43"/>
      <c r="CU67" s="43"/>
      <c r="CV67" s="43"/>
      <c r="CW67" s="43"/>
      <c r="CX67" s="43"/>
      <c r="CY67" s="43"/>
      <c r="CZ67" s="43"/>
      <c r="DA67" s="43"/>
      <c r="DB67" s="43"/>
      <c r="DC67" s="43"/>
      <c r="DD67" s="43"/>
      <c r="DE67" s="43"/>
      <c r="DF67" s="43"/>
      <c r="DG67" s="43"/>
      <c r="DH67" s="43"/>
      <c r="DI67" s="43"/>
      <c r="DJ67" s="43"/>
      <c r="DK67" s="43"/>
      <c r="DL67" s="43"/>
      <c r="DM67" s="43"/>
      <c r="DN67" s="43"/>
      <c r="DO67" s="43"/>
      <c r="DP67" s="43"/>
      <c r="DQ67" s="43"/>
      <c r="DR67" s="43"/>
      <c r="DS67" s="43"/>
      <c r="DT67" s="43"/>
      <c r="DU67" s="43"/>
      <c r="DV67" s="43"/>
      <c r="DW67" s="43"/>
      <c r="DX67" s="43"/>
      <c r="DY67" s="43"/>
      <c r="DZ67" s="43"/>
    </row>
    <row r="68" spans="1:130" s="5" customFormat="1" x14ac:dyDescent="0.25">
      <c r="A68" s="40" t="s">
        <v>162</v>
      </c>
      <c r="B68" s="64" t="s">
        <v>184</v>
      </c>
      <c r="C68" s="5" t="s">
        <v>152</v>
      </c>
      <c r="D68" s="40" t="s">
        <v>109</v>
      </c>
      <c r="E68" s="133">
        <v>446.03955000000002</v>
      </c>
      <c r="F68" s="133">
        <f t="shared" si="66"/>
        <v>446.70000000000005</v>
      </c>
      <c r="G68" s="193">
        <v>0.55013999999999996</v>
      </c>
      <c r="H68" s="43">
        <v>0.11031000000000001</v>
      </c>
      <c r="I68" s="185">
        <f>G68+H68</f>
        <v>0.66044999999999998</v>
      </c>
      <c r="J68" s="38">
        <f>(1.6061/(1.6061-(I68/F68)))*(I68/F68)*1000000</f>
        <v>1479.8713747154266</v>
      </c>
      <c r="K68" s="88"/>
      <c r="L68" s="90"/>
      <c r="M68" s="93"/>
      <c r="N68" s="93"/>
      <c r="O68" s="93"/>
      <c r="P68" s="97"/>
      <c r="Q68" s="38"/>
      <c r="R68" s="38"/>
      <c r="S68" s="38"/>
      <c r="T68" s="38"/>
      <c r="U68" s="38"/>
      <c r="V68" s="38"/>
      <c r="W68" s="174"/>
      <c r="X68" s="157">
        <f t="shared" si="41"/>
        <v>-2.2097798622093809</v>
      </c>
      <c r="Y68" s="157">
        <f t="shared" si="42"/>
        <v>-7.2097798622093805</v>
      </c>
      <c r="Z68" s="157">
        <f t="shared" si="43"/>
        <v>2.7902201377906191</v>
      </c>
      <c r="AA68" s="157">
        <f t="shared" si="44"/>
        <v>-5.0259803312326028</v>
      </c>
      <c r="AB68" s="157">
        <f t="shared" si="45"/>
        <v>0.60642060681384091</v>
      </c>
      <c r="AC68" s="157">
        <f t="shared" si="46"/>
        <v>-0.33492929413857342</v>
      </c>
      <c r="AD68" s="157">
        <f t="shared" si="47"/>
        <v>-5.3349292941385738</v>
      </c>
      <c r="AE68" s="157">
        <f t="shared" si="48"/>
        <v>4.6650707058614262</v>
      </c>
      <c r="AF68" s="157">
        <f t="shared" si="49"/>
        <v>-5.065342632152646</v>
      </c>
      <c r="AG68" s="157">
        <f t="shared" si="50"/>
        <v>4.3954840438754985</v>
      </c>
      <c r="AH68" s="157">
        <f t="shared" si="51"/>
        <v>-1.9785579749168687</v>
      </c>
      <c r="AI68" s="157">
        <f t="shared" si="52"/>
        <v>-6.9785579749168685</v>
      </c>
      <c r="AJ68" s="157">
        <f t="shared" si="53"/>
        <v>3.0214420250831315</v>
      </c>
      <c r="AK68" s="157">
        <f t="shared" si="54"/>
        <v>-5.2359913048134166</v>
      </c>
      <c r="AL68" s="157">
        <f t="shared" si="55"/>
        <v>1.2788753549796794</v>
      </c>
      <c r="AM68" s="157">
        <f t="shared" si="56"/>
        <v>-2.1623324533245798</v>
      </c>
      <c r="AN68" s="157">
        <f t="shared" si="57"/>
        <v>-7.1623324533245798</v>
      </c>
      <c r="AO68" s="157">
        <f t="shared" si="58"/>
        <v>2.8376675466754202</v>
      </c>
      <c r="AP68" s="157">
        <f t="shared" si="59"/>
        <v>-5.100215006998936</v>
      </c>
      <c r="AQ68" s="157">
        <f t="shared" si="60"/>
        <v>0.77555010034977645</v>
      </c>
      <c r="AR68" s="43"/>
      <c r="AS68" s="43"/>
      <c r="AT68" s="43"/>
      <c r="AU68" s="43"/>
      <c r="AV68" s="43"/>
      <c r="AW68" s="43"/>
      <c r="AX68" s="43"/>
      <c r="AY68" s="43"/>
      <c r="AZ68" s="43"/>
      <c r="BA68" s="43"/>
      <c r="BB68" s="43"/>
      <c r="BC68" s="43"/>
      <c r="BD68" s="43"/>
      <c r="BE68" s="43"/>
      <c r="BF68" s="43"/>
      <c r="BG68" s="43"/>
      <c r="BH68" s="43"/>
      <c r="BI68" s="43"/>
      <c r="BJ68" s="43"/>
      <c r="BK68" s="43"/>
      <c r="BL68" s="43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43"/>
      <c r="CA68" s="43"/>
      <c r="CB68" s="43"/>
      <c r="CC68" s="43"/>
      <c r="CD68" s="43"/>
      <c r="CE68" s="43"/>
      <c r="CF68" s="43"/>
      <c r="CG68" s="43"/>
      <c r="CH68" s="43"/>
      <c r="CI68" s="43"/>
      <c r="CJ68" s="43"/>
      <c r="CK68" s="43"/>
      <c r="CL68" s="43"/>
      <c r="CM68" s="43"/>
      <c r="CN68" s="43"/>
      <c r="CO68" s="43"/>
      <c r="CP68" s="43"/>
      <c r="CQ68" s="43"/>
      <c r="CR68" s="43"/>
      <c r="CS68" s="43"/>
      <c r="CT68" s="43"/>
      <c r="CU68" s="43"/>
      <c r="CV68" s="43"/>
      <c r="CW68" s="43"/>
      <c r="CX68" s="43"/>
      <c r="CY68" s="43"/>
      <c r="CZ68" s="43"/>
      <c r="DA68" s="43"/>
      <c r="DB68" s="43"/>
      <c r="DC68" s="43"/>
      <c r="DD68" s="43"/>
      <c r="DE68" s="43"/>
      <c r="DF68" s="43"/>
      <c r="DG68" s="43"/>
      <c r="DH68" s="43"/>
      <c r="DI68" s="43"/>
      <c r="DJ68" s="43"/>
      <c r="DK68" s="43"/>
      <c r="DL68" s="43"/>
      <c r="DM68" s="43"/>
      <c r="DN68" s="43"/>
      <c r="DO68" s="43"/>
      <c r="DP68" s="43"/>
      <c r="DQ68" s="43"/>
      <c r="DR68" s="43"/>
      <c r="DS68" s="43"/>
      <c r="DT68" s="43"/>
      <c r="DU68" s="43"/>
      <c r="DV68" s="43"/>
      <c r="DW68" s="43"/>
      <c r="DX68" s="43"/>
      <c r="DY68" s="43"/>
      <c r="DZ68" s="43"/>
    </row>
    <row r="69" spans="1:130" s="5" customFormat="1" x14ac:dyDescent="0.25">
      <c r="A69" s="40" t="s">
        <v>162</v>
      </c>
      <c r="B69" s="64" t="s">
        <v>184</v>
      </c>
      <c r="C69" s="5" t="s">
        <v>152</v>
      </c>
      <c r="D69" s="40" t="s">
        <v>110</v>
      </c>
      <c r="E69" s="133">
        <v>446.33882</v>
      </c>
      <c r="F69" s="133">
        <f t="shared" si="66"/>
        <v>447</v>
      </c>
      <c r="G69" s="193">
        <v>0.55081999999999998</v>
      </c>
      <c r="H69" s="43">
        <v>0.11036</v>
      </c>
      <c r="I69" s="185">
        <f>G69+H69</f>
        <v>0.66117999999999999</v>
      </c>
      <c r="J69" s="38">
        <f>(1.6061/(1.6061-(I69/F69)))*(I69/F69)*1000000</f>
        <v>1480.5133780862632</v>
      </c>
      <c r="K69" s="88"/>
      <c r="L69" s="90"/>
      <c r="M69" s="93"/>
      <c r="N69" s="93"/>
      <c r="O69" s="93"/>
      <c r="P69" s="97"/>
      <c r="Q69" s="38"/>
      <c r="R69" s="38"/>
      <c r="S69" s="38"/>
      <c r="T69" s="38"/>
      <c r="U69" s="38"/>
      <c r="V69" s="38"/>
      <c r="W69" s="174"/>
      <c r="X69" s="157">
        <f t="shared" si="41"/>
        <v>-2.2097798622093809</v>
      </c>
      <c r="Y69" s="157">
        <f t="shared" si="42"/>
        <v>-7.2097798622093805</v>
      </c>
      <c r="Z69" s="157">
        <f t="shared" si="43"/>
        <v>2.7902201377906191</v>
      </c>
      <c r="AA69" s="157">
        <f t="shared" si="44"/>
        <v>-5.0259803312326028</v>
      </c>
      <c r="AB69" s="157">
        <f t="shared" si="45"/>
        <v>0.60642060681384091</v>
      </c>
      <c r="AC69" s="157">
        <f t="shared" si="46"/>
        <v>-0.33492929413857342</v>
      </c>
      <c r="AD69" s="157">
        <f t="shared" si="47"/>
        <v>-5.3349292941385738</v>
      </c>
      <c r="AE69" s="157">
        <f t="shared" si="48"/>
        <v>4.6650707058614262</v>
      </c>
      <c r="AF69" s="157">
        <f t="shared" si="49"/>
        <v>-5.065342632152646</v>
      </c>
      <c r="AG69" s="157">
        <f t="shared" si="50"/>
        <v>4.3954840438754985</v>
      </c>
      <c r="AH69" s="157">
        <f t="shared" si="51"/>
        <v>-1.9785579749168687</v>
      </c>
      <c r="AI69" s="157">
        <f t="shared" si="52"/>
        <v>-6.9785579749168685</v>
      </c>
      <c r="AJ69" s="157">
        <f t="shared" si="53"/>
        <v>3.0214420250831315</v>
      </c>
      <c r="AK69" s="157">
        <f t="shared" si="54"/>
        <v>-5.2359913048134166</v>
      </c>
      <c r="AL69" s="157">
        <f t="shared" si="55"/>
        <v>1.2788753549796794</v>
      </c>
      <c r="AM69" s="157">
        <f t="shared" si="56"/>
        <v>-2.1623324533245798</v>
      </c>
      <c r="AN69" s="157">
        <f t="shared" si="57"/>
        <v>-7.1623324533245798</v>
      </c>
      <c r="AO69" s="157">
        <f t="shared" si="58"/>
        <v>2.8376675466754202</v>
      </c>
      <c r="AP69" s="157">
        <f t="shared" si="59"/>
        <v>-5.100215006998936</v>
      </c>
      <c r="AQ69" s="157">
        <f t="shared" si="60"/>
        <v>0.77555010034977645</v>
      </c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BB69" s="43"/>
      <c r="BC69" s="43"/>
      <c r="BD69" s="43"/>
      <c r="BE69" s="43"/>
      <c r="BF69" s="43"/>
      <c r="BG69" s="43"/>
      <c r="BH69" s="43"/>
      <c r="BI69" s="43"/>
      <c r="BJ69" s="43"/>
      <c r="BK69" s="43"/>
      <c r="BL69" s="43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43"/>
      <c r="CA69" s="43"/>
      <c r="CB69" s="43"/>
      <c r="CC69" s="43"/>
      <c r="CD69" s="43"/>
      <c r="CE69" s="43"/>
      <c r="CF69" s="43"/>
      <c r="CG69" s="43"/>
      <c r="CH69" s="43"/>
      <c r="CI69" s="43"/>
      <c r="CJ69" s="43"/>
      <c r="CK69" s="43"/>
      <c r="CL69" s="43"/>
      <c r="CM69" s="43"/>
      <c r="CN69" s="43"/>
      <c r="CO69" s="43"/>
      <c r="CP69" s="43"/>
      <c r="CQ69" s="43"/>
      <c r="CR69" s="43"/>
      <c r="CS69" s="43"/>
      <c r="CT69" s="43"/>
      <c r="CU69" s="43"/>
      <c r="CV69" s="43"/>
      <c r="CW69" s="43"/>
      <c r="CX69" s="43"/>
      <c r="CY69" s="43"/>
      <c r="CZ69" s="43"/>
      <c r="DA69" s="43"/>
      <c r="DB69" s="43"/>
      <c r="DC69" s="43"/>
      <c r="DD69" s="43"/>
      <c r="DE69" s="43"/>
      <c r="DF69" s="43"/>
      <c r="DG69" s="43"/>
      <c r="DH69" s="43"/>
      <c r="DI69" s="43"/>
      <c r="DJ69" s="43"/>
      <c r="DK69" s="43"/>
      <c r="DL69" s="43"/>
      <c r="DM69" s="43"/>
      <c r="DN69" s="43"/>
      <c r="DO69" s="43"/>
      <c r="DP69" s="43"/>
      <c r="DQ69" s="43"/>
      <c r="DR69" s="43"/>
      <c r="DS69" s="43"/>
      <c r="DT69" s="43"/>
      <c r="DU69" s="43"/>
      <c r="DV69" s="43"/>
      <c r="DW69" s="43"/>
      <c r="DX69" s="43"/>
      <c r="DY69" s="43"/>
      <c r="DZ69" s="43"/>
    </row>
    <row r="70" spans="1:130" s="5" customFormat="1" x14ac:dyDescent="0.25">
      <c r="A70" s="40" t="s">
        <v>195</v>
      </c>
      <c r="B70" s="64" t="s">
        <v>196</v>
      </c>
      <c r="C70" s="196" t="s">
        <v>213</v>
      </c>
      <c r="D70" s="40" t="s">
        <v>108</v>
      </c>
      <c r="E70" s="133">
        <v>446.33884</v>
      </c>
      <c r="F70" s="133">
        <f t="shared" ref="F70:F72" si="67">E70+G70+H70</f>
        <v>447</v>
      </c>
      <c r="G70" s="193">
        <v>0.55059000000000002</v>
      </c>
      <c r="H70" s="43">
        <v>0.11057</v>
      </c>
      <c r="I70" s="185">
        <f t="shared" ref="I70:I72" si="68">G70+H70</f>
        <v>0.66115999999999997</v>
      </c>
      <c r="J70" s="38">
        <f t="shared" ref="J70:J72" si="69">(1.6061/(1.6061-(I70/F70)))*(I70/F70)*1000000</f>
        <v>1480.4685528319123</v>
      </c>
      <c r="K70" s="97">
        <v>450</v>
      </c>
      <c r="L70" s="200">
        <v>444</v>
      </c>
      <c r="M70" s="201">
        <v>0.52393000000000001</v>
      </c>
      <c r="N70" s="201">
        <v>5.9740000000000001E-2</v>
      </c>
      <c r="O70" s="201">
        <v>0.58367000000000002</v>
      </c>
      <c r="P70" s="88">
        <v>367.1</v>
      </c>
      <c r="Q70" s="38">
        <f t="shared" ref="Q70:Q72" si="70">IF(M70="","",(M70/O70)*100)</f>
        <v>89.76476433601178</v>
      </c>
      <c r="R70" s="38">
        <f t="shared" ref="R70:R72" si="71">IF(M70="","",((M70-G70)/G70)*100)</f>
        <v>-4.8420784976116558</v>
      </c>
      <c r="S70" s="38">
        <f t="shared" ref="S70:S72" si="72">IF(N70="","",(N70/O70)*100)</f>
        <v>10.235235663988213</v>
      </c>
      <c r="T70" s="38">
        <f t="shared" ref="T70:T72" si="73">IF(N70="","",((N70-H70)/H70)*100)</f>
        <v>-45.970878176720632</v>
      </c>
      <c r="U70" s="38">
        <f t="shared" ref="U70:U72" si="74">((O70-I70)/I70)*100</f>
        <v>-11.72030975860608</v>
      </c>
      <c r="V70" s="38">
        <f t="shared" ref="V70:V72" si="75">((P70-J70)/J70)*100</f>
        <v>-75.203796169949499</v>
      </c>
      <c r="W70" s="174"/>
      <c r="X70" s="157">
        <f t="shared" si="41"/>
        <v>-2.2097798622093809</v>
      </c>
      <c r="Y70" s="157">
        <f t="shared" si="42"/>
        <v>-7.2097798622093805</v>
      </c>
      <c r="Z70" s="157">
        <f t="shared" si="43"/>
        <v>2.7902201377906191</v>
      </c>
      <c r="AA70" s="157">
        <f t="shared" si="44"/>
        <v>-5.0259803312326028</v>
      </c>
      <c r="AB70" s="157">
        <f t="shared" si="45"/>
        <v>0.60642060681384091</v>
      </c>
      <c r="AC70" s="157">
        <f t="shared" si="46"/>
        <v>-0.33492929413857342</v>
      </c>
      <c r="AD70" s="157">
        <f t="shared" si="47"/>
        <v>-5.3349292941385738</v>
      </c>
      <c r="AE70" s="157">
        <f t="shared" si="48"/>
        <v>4.6650707058614262</v>
      </c>
      <c r="AF70" s="157">
        <f t="shared" si="49"/>
        <v>-5.065342632152646</v>
      </c>
      <c r="AG70" s="157">
        <f t="shared" si="50"/>
        <v>4.3954840438754985</v>
      </c>
      <c r="AH70" s="157">
        <f t="shared" si="51"/>
        <v>-1.9785579749168687</v>
      </c>
      <c r="AI70" s="157">
        <f t="shared" si="52"/>
        <v>-6.9785579749168685</v>
      </c>
      <c r="AJ70" s="157">
        <f t="shared" si="53"/>
        <v>3.0214420250831315</v>
      </c>
      <c r="AK70" s="157">
        <f t="shared" si="54"/>
        <v>-5.2359913048134166</v>
      </c>
      <c r="AL70" s="157">
        <f t="shared" si="55"/>
        <v>1.2788753549796794</v>
      </c>
      <c r="AM70" s="157">
        <f t="shared" si="56"/>
        <v>-2.1623324533245798</v>
      </c>
      <c r="AN70" s="157">
        <f t="shared" si="57"/>
        <v>-7.1623324533245798</v>
      </c>
      <c r="AO70" s="157">
        <f t="shared" si="58"/>
        <v>2.8376675466754202</v>
      </c>
      <c r="AP70" s="157">
        <f t="shared" si="59"/>
        <v>-5.100215006998936</v>
      </c>
      <c r="AQ70" s="157">
        <f t="shared" si="60"/>
        <v>0.77555010034977645</v>
      </c>
      <c r="AR70" s="43"/>
      <c r="AS70" s="43"/>
      <c r="AT70" s="43"/>
      <c r="AU70" s="43"/>
      <c r="AV70" s="43"/>
      <c r="AW70" s="43"/>
      <c r="AX70" s="43"/>
      <c r="AY70" s="43"/>
      <c r="AZ70" s="43"/>
      <c r="BA70" s="43"/>
      <c r="BB70" s="43"/>
      <c r="BC70" s="43"/>
      <c r="BD70" s="43"/>
      <c r="BE70" s="43"/>
      <c r="BF70" s="43"/>
      <c r="BG70" s="43"/>
      <c r="BH70" s="43"/>
      <c r="BI70" s="43"/>
      <c r="BJ70" s="43"/>
      <c r="BK70" s="43"/>
      <c r="BL70" s="43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43"/>
      <c r="CA70" s="43"/>
      <c r="CB70" s="43"/>
      <c r="CC70" s="43"/>
      <c r="CD70" s="43"/>
      <c r="CE70" s="43"/>
      <c r="CF70" s="43"/>
      <c r="CG70" s="43"/>
      <c r="CH70" s="43"/>
      <c r="CI70" s="43"/>
      <c r="CJ70" s="43"/>
      <c r="CK70" s="43"/>
      <c r="CL70" s="43"/>
      <c r="CM70" s="43"/>
      <c r="CN70" s="43"/>
      <c r="CO70" s="43"/>
      <c r="CP70" s="43"/>
      <c r="CQ70" s="43"/>
      <c r="CR70" s="43"/>
      <c r="CS70" s="43"/>
      <c r="CT70" s="43"/>
      <c r="CU70" s="43"/>
      <c r="CV70" s="43"/>
      <c r="CW70" s="43"/>
      <c r="CX70" s="43"/>
      <c r="CY70" s="43"/>
      <c r="CZ70" s="43"/>
      <c r="DA70" s="43"/>
      <c r="DB70" s="43"/>
      <c r="DC70" s="43"/>
      <c r="DD70" s="43"/>
      <c r="DE70" s="43"/>
      <c r="DF70" s="43"/>
      <c r="DG70" s="43"/>
      <c r="DH70" s="43"/>
      <c r="DI70" s="43"/>
      <c r="DJ70" s="43"/>
      <c r="DK70" s="43"/>
      <c r="DL70" s="43"/>
      <c r="DM70" s="43"/>
      <c r="DN70" s="43"/>
      <c r="DO70" s="43"/>
      <c r="DP70" s="43"/>
      <c r="DQ70" s="43"/>
      <c r="DR70" s="43"/>
      <c r="DS70" s="43"/>
      <c r="DT70" s="43"/>
      <c r="DU70" s="43"/>
      <c r="DV70" s="43"/>
      <c r="DW70" s="43"/>
      <c r="DX70" s="43"/>
      <c r="DY70" s="43"/>
      <c r="DZ70" s="43"/>
    </row>
    <row r="71" spans="1:130" s="5" customFormat="1" x14ac:dyDescent="0.25">
      <c r="A71" s="40" t="s">
        <v>195</v>
      </c>
      <c r="B71" s="64" t="s">
        <v>196</v>
      </c>
      <c r="C71" s="196" t="s">
        <v>213</v>
      </c>
      <c r="D71" s="40" t="s">
        <v>109</v>
      </c>
      <c r="E71" s="133">
        <v>446.43867999999998</v>
      </c>
      <c r="F71" s="133">
        <f t="shared" si="67"/>
        <v>447.09999999999997</v>
      </c>
      <c r="G71" s="193">
        <v>0.55071000000000003</v>
      </c>
      <c r="H71" s="43">
        <v>0.11061</v>
      </c>
      <c r="I71" s="185">
        <f t="shared" si="68"/>
        <v>0.66132000000000002</v>
      </c>
      <c r="J71" s="38">
        <f t="shared" si="69"/>
        <v>1480.495642484321</v>
      </c>
      <c r="K71" s="97">
        <v>435</v>
      </c>
      <c r="L71" s="200">
        <v>432</v>
      </c>
      <c r="M71" s="201">
        <v>0.52466000000000002</v>
      </c>
      <c r="N71" s="201">
        <v>6.0449999999999997E-2</v>
      </c>
      <c r="O71" s="201">
        <v>0.58511000000000002</v>
      </c>
      <c r="P71" s="88">
        <v>366.6</v>
      </c>
      <c r="Q71" s="38">
        <f t="shared" si="70"/>
        <v>89.668609321324197</v>
      </c>
      <c r="R71" s="38">
        <f t="shared" si="71"/>
        <v>-4.7302573042072993</v>
      </c>
      <c r="S71" s="38">
        <f t="shared" si="72"/>
        <v>10.331390678675803</v>
      </c>
      <c r="T71" s="38">
        <f t="shared" si="73"/>
        <v>-45.348521833468943</v>
      </c>
      <c r="U71" s="38">
        <f t="shared" si="74"/>
        <v>-11.52392185326317</v>
      </c>
      <c r="V71" s="38">
        <f t="shared" si="75"/>
        <v>-75.238022356834961</v>
      </c>
      <c r="W71" s="174"/>
      <c r="X71" s="157">
        <f t="shared" si="41"/>
        <v>-2.2097798622093809</v>
      </c>
      <c r="Y71" s="157">
        <f t="shared" si="42"/>
        <v>-7.2097798622093805</v>
      </c>
      <c r="Z71" s="157">
        <f t="shared" si="43"/>
        <v>2.7902201377906191</v>
      </c>
      <c r="AA71" s="157">
        <f t="shared" si="44"/>
        <v>-5.0259803312326028</v>
      </c>
      <c r="AB71" s="157">
        <f t="shared" si="45"/>
        <v>0.60642060681384091</v>
      </c>
      <c r="AC71" s="157">
        <f t="shared" si="46"/>
        <v>-0.33492929413857342</v>
      </c>
      <c r="AD71" s="157">
        <f t="shared" si="47"/>
        <v>-5.3349292941385738</v>
      </c>
      <c r="AE71" s="157">
        <f t="shared" si="48"/>
        <v>4.6650707058614262</v>
      </c>
      <c r="AF71" s="157">
        <f t="shared" si="49"/>
        <v>-5.065342632152646</v>
      </c>
      <c r="AG71" s="157">
        <f t="shared" si="50"/>
        <v>4.3954840438754985</v>
      </c>
      <c r="AH71" s="157">
        <f t="shared" si="51"/>
        <v>-1.9785579749168687</v>
      </c>
      <c r="AI71" s="157">
        <f t="shared" si="52"/>
        <v>-6.9785579749168685</v>
      </c>
      <c r="AJ71" s="157">
        <f t="shared" si="53"/>
        <v>3.0214420250831315</v>
      </c>
      <c r="AK71" s="157">
        <f t="shared" si="54"/>
        <v>-5.2359913048134166</v>
      </c>
      <c r="AL71" s="157">
        <f t="shared" si="55"/>
        <v>1.2788753549796794</v>
      </c>
      <c r="AM71" s="157">
        <f t="shared" si="56"/>
        <v>-2.1623324533245798</v>
      </c>
      <c r="AN71" s="157">
        <f t="shared" si="57"/>
        <v>-7.1623324533245798</v>
      </c>
      <c r="AO71" s="157">
        <f t="shared" si="58"/>
        <v>2.8376675466754202</v>
      </c>
      <c r="AP71" s="157">
        <f t="shared" si="59"/>
        <v>-5.100215006998936</v>
      </c>
      <c r="AQ71" s="157">
        <f t="shared" si="60"/>
        <v>0.77555010034977645</v>
      </c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BB71" s="43"/>
      <c r="BC71" s="43"/>
      <c r="BD71" s="43"/>
      <c r="BE71" s="43"/>
      <c r="BF71" s="43"/>
      <c r="BG71" s="43"/>
      <c r="BH71" s="43"/>
      <c r="BI71" s="43"/>
      <c r="BJ71" s="43"/>
      <c r="BK71" s="43"/>
      <c r="BL71" s="43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43"/>
      <c r="CA71" s="43"/>
      <c r="CB71" s="43"/>
      <c r="CC71" s="43"/>
      <c r="CD71" s="43"/>
      <c r="CE71" s="43"/>
      <c r="CF71" s="43"/>
      <c r="CG71" s="43"/>
      <c r="CH71" s="43"/>
      <c r="CI71" s="43"/>
      <c r="CJ71" s="43"/>
      <c r="CK71" s="43"/>
      <c r="CL71" s="43"/>
      <c r="CM71" s="43"/>
      <c r="CN71" s="43"/>
      <c r="CO71" s="43"/>
      <c r="CP71" s="43"/>
      <c r="CQ71" s="43"/>
      <c r="CR71" s="43"/>
      <c r="CS71" s="43"/>
      <c r="CT71" s="43"/>
      <c r="CU71" s="43"/>
      <c r="CV71" s="43"/>
      <c r="CW71" s="43"/>
      <c r="CX71" s="43"/>
      <c r="CY71" s="43"/>
      <c r="CZ71" s="43"/>
      <c r="DA71" s="43"/>
      <c r="DB71" s="43"/>
      <c r="DC71" s="43"/>
      <c r="DD71" s="43"/>
      <c r="DE71" s="43"/>
      <c r="DF71" s="43"/>
      <c r="DG71" s="43"/>
      <c r="DH71" s="43"/>
      <c r="DI71" s="43"/>
      <c r="DJ71" s="43"/>
      <c r="DK71" s="43"/>
      <c r="DL71" s="43"/>
      <c r="DM71" s="43"/>
      <c r="DN71" s="43"/>
      <c r="DO71" s="43"/>
      <c r="DP71" s="43"/>
      <c r="DQ71" s="43"/>
      <c r="DR71" s="43"/>
      <c r="DS71" s="43"/>
      <c r="DT71" s="43"/>
      <c r="DU71" s="43"/>
      <c r="DV71" s="43"/>
      <c r="DW71" s="43"/>
      <c r="DX71" s="43"/>
      <c r="DY71" s="43"/>
      <c r="DZ71" s="43"/>
    </row>
    <row r="72" spans="1:130" s="5" customFormat="1" x14ac:dyDescent="0.25">
      <c r="A72" s="40" t="s">
        <v>195</v>
      </c>
      <c r="B72" s="64" t="s">
        <v>196</v>
      </c>
      <c r="C72" s="196" t="s">
        <v>213</v>
      </c>
      <c r="D72" s="40" t="s">
        <v>110</v>
      </c>
      <c r="E72" s="133">
        <v>446.43964999999997</v>
      </c>
      <c r="F72" s="133">
        <f t="shared" si="67"/>
        <v>447.09999999999997</v>
      </c>
      <c r="G72" s="193">
        <v>0.55015000000000003</v>
      </c>
      <c r="H72" s="43">
        <v>0.11020000000000001</v>
      </c>
      <c r="I72" s="185">
        <f t="shared" si="68"/>
        <v>0.66034999999999999</v>
      </c>
      <c r="J72" s="38">
        <f t="shared" si="69"/>
        <v>1478.3221068246444</v>
      </c>
      <c r="K72" s="97">
        <v>449</v>
      </c>
      <c r="L72" s="200">
        <v>446</v>
      </c>
      <c r="M72" s="201">
        <v>0.52751999999999999</v>
      </c>
      <c r="N72" s="201">
        <v>6.3119999999999996E-2</v>
      </c>
      <c r="O72" s="201">
        <v>0.59064000000000005</v>
      </c>
      <c r="P72" s="88">
        <v>376.8</v>
      </c>
      <c r="Q72" s="38">
        <f t="shared" si="70"/>
        <v>89.313287281592835</v>
      </c>
      <c r="R72" s="38">
        <f t="shared" si="71"/>
        <v>-4.1134236117422587</v>
      </c>
      <c r="S72" s="38">
        <f t="shared" si="72"/>
        <v>10.686712718407151</v>
      </c>
      <c r="T72" s="38">
        <f t="shared" si="73"/>
        <v>-42.722323049001822</v>
      </c>
      <c r="U72" s="38">
        <f t="shared" si="74"/>
        <v>-10.556523055955166</v>
      </c>
      <c r="V72" s="38">
        <f t="shared" si="75"/>
        <v>-74.511644095660188</v>
      </c>
      <c r="W72" s="174"/>
      <c r="X72" s="157">
        <f t="shared" si="41"/>
        <v>-2.2097798622093809</v>
      </c>
      <c r="Y72" s="157">
        <f t="shared" si="42"/>
        <v>-7.2097798622093805</v>
      </c>
      <c r="Z72" s="157">
        <f t="shared" si="43"/>
        <v>2.7902201377906191</v>
      </c>
      <c r="AA72" s="157">
        <f t="shared" si="44"/>
        <v>-5.0259803312326028</v>
      </c>
      <c r="AB72" s="157">
        <f t="shared" si="45"/>
        <v>0.60642060681384091</v>
      </c>
      <c r="AC72" s="157">
        <f t="shared" si="46"/>
        <v>-0.33492929413857342</v>
      </c>
      <c r="AD72" s="157">
        <f t="shared" si="47"/>
        <v>-5.3349292941385738</v>
      </c>
      <c r="AE72" s="157">
        <f t="shared" si="48"/>
        <v>4.6650707058614262</v>
      </c>
      <c r="AF72" s="157">
        <f t="shared" si="49"/>
        <v>-5.065342632152646</v>
      </c>
      <c r="AG72" s="157">
        <f t="shared" si="50"/>
        <v>4.3954840438754985</v>
      </c>
      <c r="AH72" s="157">
        <f t="shared" si="51"/>
        <v>-1.9785579749168687</v>
      </c>
      <c r="AI72" s="157">
        <f t="shared" si="52"/>
        <v>-6.9785579749168685</v>
      </c>
      <c r="AJ72" s="157">
        <f t="shared" si="53"/>
        <v>3.0214420250831315</v>
      </c>
      <c r="AK72" s="157">
        <f t="shared" si="54"/>
        <v>-5.2359913048134166</v>
      </c>
      <c r="AL72" s="157">
        <f t="shared" si="55"/>
        <v>1.2788753549796794</v>
      </c>
      <c r="AM72" s="157">
        <f t="shared" si="56"/>
        <v>-2.1623324533245798</v>
      </c>
      <c r="AN72" s="157">
        <f t="shared" si="57"/>
        <v>-7.1623324533245798</v>
      </c>
      <c r="AO72" s="157">
        <f t="shared" si="58"/>
        <v>2.8376675466754202</v>
      </c>
      <c r="AP72" s="157">
        <f t="shared" si="59"/>
        <v>-5.100215006998936</v>
      </c>
      <c r="AQ72" s="157">
        <f t="shared" si="60"/>
        <v>0.77555010034977645</v>
      </c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43"/>
      <c r="BF72" s="43"/>
      <c r="BG72" s="43"/>
      <c r="BH72" s="43"/>
      <c r="BI72" s="43"/>
      <c r="BJ72" s="43"/>
      <c r="BK72" s="43"/>
      <c r="BL72" s="43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43"/>
      <c r="CA72" s="43"/>
      <c r="CB72" s="43"/>
      <c r="CC72" s="43"/>
      <c r="CD72" s="43"/>
      <c r="CE72" s="43"/>
      <c r="CF72" s="43"/>
      <c r="CG72" s="43"/>
      <c r="CH72" s="43"/>
      <c r="CI72" s="43"/>
      <c r="CJ72" s="43"/>
      <c r="CK72" s="43"/>
      <c r="CL72" s="43"/>
      <c r="CM72" s="43"/>
      <c r="CN72" s="43"/>
      <c r="CO72" s="43"/>
      <c r="CP72" s="43"/>
      <c r="CQ72" s="43"/>
      <c r="CR72" s="43"/>
      <c r="CS72" s="43"/>
      <c r="CT72" s="43"/>
      <c r="CU72" s="43"/>
      <c r="CV72" s="43"/>
      <c r="CW72" s="43"/>
      <c r="CX72" s="43"/>
      <c r="CY72" s="43"/>
      <c r="CZ72" s="43"/>
      <c r="DA72" s="43"/>
      <c r="DB72" s="43"/>
      <c r="DC72" s="43"/>
      <c r="DD72" s="43"/>
      <c r="DE72" s="43"/>
      <c r="DF72" s="43"/>
      <c r="DG72" s="43"/>
      <c r="DH72" s="43"/>
      <c r="DI72" s="43"/>
      <c r="DJ72" s="43"/>
      <c r="DK72" s="43"/>
      <c r="DL72" s="43"/>
      <c r="DM72" s="43"/>
      <c r="DN72" s="43"/>
      <c r="DO72" s="43"/>
      <c r="DP72" s="43"/>
      <c r="DQ72" s="43"/>
      <c r="DR72" s="43"/>
      <c r="DS72" s="43"/>
      <c r="DT72" s="43"/>
      <c r="DU72" s="43"/>
      <c r="DV72" s="43"/>
      <c r="DW72" s="43"/>
      <c r="DX72" s="43"/>
      <c r="DY72" s="43"/>
      <c r="DZ72" s="43"/>
    </row>
    <row r="73" spans="1:130" s="5" customFormat="1" x14ac:dyDescent="0.25">
      <c r="A73" s="37"/>
      <c r="B73" s="49"/>
      <c r="D73" s="37"/>
      <c r="E73" s="37"/>
      <c r="F73" s="135"/>
      <c r="G73" s="42"/>
      <c r="K73" s="47"/>
      <c r="L73" s="47"/>
      <c r="M73" s="47"/>
      <c r="N73" s="47"/>
      <c r="O73" s="47"/>
      <c r="P73" s="47"/>
      <c r="Q73" s="38"/>
      <c r="R73" s="38"/>
      <c r="S73" s="38"/>
      <c r="T73" s="38"/>
      <c r="U73" s="38"/>
      <c r="V73" s="38"/>
      <c r="W73" s="176"/>
      <c r="X73" s="158"/>
      <c r="Y73" s="158"/>
      <c r="Z73" s="158"/>
      <c r="AA73" s="157"/>
      <c r="AB73" s="157"/>
      <c r="AC73" s="158"/>
      <c r="AD73" s="158"/>
      <c r="AE73" s="158"/>
      <c r="AF73" s="157"/>
      <c r="AG73" s="157"/>
      <c r="AH73" s="158"/>
      <c r="AI73" s="158"/>
      <c r="AJ73" s="158"/>
      <c r="AK73" s="157"/>
      <c r="AL73" s="157"/>
      <c r="AM73" s="158"/>
      <c r="AN73" s="158"/>
      <c r="AO73" s="158"/>
      <c r="AP73" s="157"/>
      <c r="AQ73" s="157"/>
      <c r="AR73" s="43"/>
      <c r="AS73" s="43"/>
      <c r="AT73" s="43"/>
      <c r="AU73" s="43"/>
      <c r="AV73" s="43"/>
      <c r="AW73" s="43"/>
      <c r="AX73" s="43"/>
      <c r="AY73" s="43"/>
      <c r="AZ73" s="43"/>
      <c r="BA73" s="43"/>
      <c r="BB73" s="43"/>
      <c r="BC73" s="43"/>
      <c r="BD73" s="43"/>
      <c r="BE73" s="43"/>
      <c r="BF73" s="43"/>
      <c r="BG73" s="43"/>
      <c r="BH73" s="43"/>
      <c r="BI73" s="43"/>
      <c r="BJ73" s="43"/>
      <c r="BK73" s="43"/>
      <c r="BL73" s="43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43"/>
      <c r="CA73" s="43"/>
      <c r="CB73" s="43"/>
      <c r="CC73" s="43"/>
      <c r="CD73" s="43"/>
      <c r="CE73" s="43"/>
      <c r="CF73" s="43"/>
      <c r="CG73" s="43"/>
      <c r="CH73" s="43"/>
      <c r="CI73" s="43"/>
      <c r="CJ73" s="43"/>
      <c r="CK73" s="43"/>
      <c r="CL73" s="43"/>
      <c r="CM73" s="43"/>
      <c r="CN73" s="43"/>
      <c r="CO73" s="43"/>
      <c r="CP73" s="43"/>
      <c r="CQ73" s="43"/>
      <c r="CR73" s="43"/>
      <c r="CS73" s="43"/>
      <c r="CT73" s="43"/>
      <c r="CU73" s="43"/>
      <c r="CV73" s="43"/>
      <c r="CW73" s="43"/>
      <c r="CX73" s="43"/>
      <c r="CY73" s="43"/>
      <c r="CZ73" s="43"/>
      <c r="DA73" s="43"/>
      <c r="DB73" s="43"/>
      <c r="DC73" s="43"/>
      <c r="DD73" s="43"/>
      <c r="DE73" s="43"/>
      <c r="DF73" s="43"/>
      <c r="DG73" s="43"/>
      <c r="DH73" s="43"/>
      <c r="DI73" s="43"/>
      <c r="DJ73" s="43"/>
      <c r="DK73" s="43"/>
      <c r="DL73" s="43"/>
      <c r="DM73" s="43"/>
      <c r="DN73" s="43"/>
      <c r="DO73" s="43"/>
      <c r="DP73" s="43"/>
      <c r="DQ73" s="43"/>
      <c r="DR73" s="43"/>
      <c r="DS73" s="43"/>
      <c r="DT73" s="43"/>
      <c r="DU73" s="43"/>
      <c r="DV73" s="43"/>
      <c r="DW73" s="43"/>
      <c r="DX73" s="43"/>
      <c r="DY73" s="43"/>
      <c r="DZ73" s="43"/>
    </row>
    <row r="74" spans="1:130" s="5" customFormat="1" x14ac:dyDescent="0.25">
      <c r="A74" s="37"/>
      <c r="B74" s="49"/>
      <c r="D74" s="37"/>
      <c r="E74" s="37"/>
      <c r="F74" s="135"/>
      <c r="G74" s="42"/>
      <c r="K74" s="47"/>
      <c r="L74" s="47"/>
      <c r="M74" s="47"/>
      <c r="N74" s="47"/>
      <c r="O74" s="47"/>
      <c r="P74" s="47"/>
      <c r="Q74" s="38"/>
      <c r="R74" s="38"/>
      <c r="S74" s="38"/>
      <c r="T74" s="38"/>
      <c r="U74" s="38"/>
      <c r="V74" s="38"/>
      <c r="W74" s="176"/>
      <c r="X74" s="158"/>
      <c r="Y74" s="158"/>
      <c r="Z74" s="158"/>
      <c r="AA74" s="157"/>
      <c r="AB74" s="157"/>
      <c r="AC74" s="158"/>
      <c r="AD74" s="158"/>
      <c r="AE74" s="158"/>
      <c r="AF74" s="157"/>
      <c r="AG74" s="157"/>
      <c r="AH74" s="158"/>
      <c r="AI74" s="158"/>
      <c r="AJ74" s="158"/>
      <c r="AK74" s="157"/>
      <c r="AL74" s="157"/>
      <c r="AM74" s="158"/>
      <c r="AN74" s="158"/>
      <c r="AO74" s="158"/>
      <c r="AP74" s="157"/>
      <c r="AQ74" s="157"/>
      <c r="AR74" s="43"/>
      <c r="AS74" s="43"/>
      <c r="AT74" s="43"/>
      <c r="AU74" s="43"/>
      <c r="AV74" s="43"/>
      <c r="AW74" s="43"/>
      <c r="AX74" s="43"/>
      <c r="AY74" s="43"/>
      <c r="AZ74" s="43"/>
      <c r="BA74" s="43"/>
      <c r="BB74" s="43"/>
      <c r="BC74" s="43"/>
      <c r="BD74" s="43"/>
      <c r="BE74" s="43"/>
      <c r="BF74" s="43"/>
      <c r="BG74" s="43"/>
      <c r="BH74" s="43"/>
      <c r="BI74" s="43"/>
      <c r="BJ74" s="43"/>
      <c r="BK74" s="43"/>
      <c r="BL74" s="43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43"/>
      <c r="CA74" s="43"/>
      <c r="CB74" s="43"/>
      <c r="CC74" s="43"/>
      <c r="CD74" s="43"/>
      <c r="CE74" s="43"/>
      <c r="CF74" s="43"/>
      <c r="CG74" s="43"/>
      <c r="CH74" s="43"/>
      <c r="CI74" s="43"/>
      <c r="CJ74" s="43"/>
      <c r="CK74" s="43"/>
      <c r="CL74" s="43"/>
      <c r="CM74" s="43"/>
      <c r="CN74" s="43"/>
      <c r="CO74" s="43"/>
      <c r="CP74" s="43"/>
      <c r="CQ74" s="43"/>
      <c r="CR74" s="43"/>
      <c r="CS74" s="43"/>
      <c r="CT74" s="43"/>
      <c r="CU74" s="43"/>
      <c r="CV74" s="43"/>
      <c r="CW74" s="43"/>
      <c r="CX74" s="43"/>
      <c r="CY74" s="43"/>
      <c r="CZ74" s="43"/>
      <c r="DA74" s="43"/>
      <c r="DB74" s="43"/>
      <c r="DC74" s="43"/>
      <c r="DD74" s="43"/>
      <c r="DE74" s="43"/>
      <c r="DF74" s="43"/>
      <c r="DG74" s="43"/>
      <c r="DH74" s="43"/>
      <c r="DI74" s="43"/>
      <c r="DJ74" s="43"/>
      <c r="DK74" s="43"/>
      <c r="DL74" s="43"/>
      <c r="DM74" s="43"/>
      <c r="DN74" s="43"/>
      <c r="DO74" s="43"/>
      <c r="DP74" s="43"/>
      <c r="DQ74" s="43"/>
      <c r="DR74" s="43"/>
      <c r="DS74" s="43"/>
      <c r="DT74" s="43"/>
      <c r="DU74" s="43"/>
      <c r="DV74" s="43"/>
      <c r="DW74" s="43"/>
      <c r="DX74" s="43"/>
      <c r="DY74" s="43"/>
      <c r="DZ74" s="43"/>
    </row>
    <row r="75" spans="1:130" s="5" customFormat="1" ht="13.8" thickBot="1" x14ac:dyDescent="0.3">
      <c r="B75" s="65"/>
      <c r="D75" s="37"/>
      <c r="E75" s="37"/>
      <c r="F75" s="135"/>
      <c r="G75" s="42"/>
      <c r="K75" s="47"/>
      <c r="L75" s="47"/>
      <c r="M75" s="47"/>
      <c r="N75" s="47"/>
      <c r="O75" s="47"/>
      <c r="P75" s="47"/>
      <c r="Q75" s="38"/>
      <c r="R75" s="38"/>
      <c r="S75" s="38"/>
      <c r="T75" s="38"/>
      <c r="U75" s="38"/>
      <c r="V75" s="38"/>
      <c r="W75" s="176"/>
      <c r="X75" s="158"/>
      <c r="Y75" s="158"/>
      <c r="Z75" s="158"/>
      <c r="AA75" s="157"/>
      <c r="AB75" s="157"/>
      <c r="AC75" s="158"/>
      <c r="AD75" s="158"/>
      <c r="AE75" s="158"/>
      <c r="AF75" s="157"/>
      <c r="AG75" s="157"/>
      <c r="AH75" s="158"/>
      <c r="AI75" s="158"/>
      <c r="AJ75" s="158"/>
      <c r="AK75" s="157"/>
      <c r="AL75" s="157"/>
      <c r="AM75" s="158"/>
      <c r="AN75" s="158"/>
      <c r="AO75" s="158"/>
      <c r="AP75" s="157"/>
      <c r="AQ75" s="157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43"/>
      <c r="BF75" s="43"/>
      <c r="BG75" s="43"/>
      <c r="BH75" s="43"/>
      <c r="BI75" s="43"/>
      <c r="BJ75" s="43"/>
      <c r="BK75" s="43"/>
      <c r="BL75" s="43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43"/>
      <c r="CA75" s="43"/>
      <c r="CB75" s="43"/>
      <c r="CC75" s="43"/>
      <c r="CD75" s="43"/>
      <c r="CE75" s="43"/>
      <c r="CF75" s="43"/>
      <c r="CG75" s="43"/>
      <c r="CH75" s="43"/>
      <c r="CI75" s="43"/>
      <c r="CJ75" s="43"/>
      <c r="CK75" s="43"/>
      <c r="CL75" s="43"/>
      <c r="CM75" s="43"/>
      <c r="CN75" s="43"/>
      <c r="CO75" s="43"/>
      <c r="CP75" s="43"/>
      <c r="CQ75" s="43"/>
      <c r="CR75" s="43"/>
      <c r="CS75" s="43"/>
      <c r="CT75" s="43"/>
      <c r="CU75" s="43"/>
      <c r="CV75" s="43"/>
      <c r="CW75" s="43"/>
      <c r="CX75" s="43"/>
      <c r="CY75" s="43"/>
      <c r="CZ75" s="43"/>
      <c r="DA75" s="43"/>
      <c r="DB75" s="43"/>
      <c r="DC75" s="43"/>
      <c r="DD75" s="43"/>
      <c r="DE75" s="43"/>
      <c r="DF75" s="43"/>
      <c r="DG75" s="43"/>
      <c r="DH75" s="43"/>
      <c r="DI75" s="43"/>
      <c r="DJ75" s="43"/>
      <c r="DK75" s="43"/>
      <c r="DL75" s="43"/>
      <c r="DM75" s="43"/>
      <c r="DN75" s="43"/>
      <c r="DO75" s="43"/>
      <c r="DP75" s="43"/>
      <c r="DQ75" s="43"/>
      <c r="DR75" s="43"/>
      <c r="DS75" s="43"/>
      <c r="DT75" s="43"/>
      <c r="DU75" s="43"/>
      <c r="DV75" s="43"/>
      <c r="DW75" s="43"/>
      <c r="DX75" s="43"/>
      <c r="DY75" s="43"/>
      <c r="DZ75" s="43"/>
    </row>
    <row r="76" spans="1:130" s="5" customFormat="1" x14ac:dyDescent="0.25">
      <c r="B76" s="65"/>
      <c r="D76" s="37"/>
      <c r="E76" s="37"/>
      <c r="F76" s="135"/>
      <c r="G76" s="42"/>
      <c r="K76" s="47"/>
      <c r="L76" s="47"/>
      <c r="M76" s="47"/>
      <c r="N76" s="47"/>
      <c r="O76" s="47"/>
      <c r="P76" s="76"/>
      <c r="Q76" s="68"/>
      <c r="R76" s="68"/>
      <c r="S76" s="68"/>
      <c r="T76" s="68"/>
      <c r="U76" s="68"/>
      <c r="V76" s="77"/>
      <c r="W76" s="176"/>
      <c r="X76" s="158"/>
      <c r="Y76" s="158"/>
      <c r="Z76" s="158"/>
      <c r="AA76" s="157"/>
      <c r="AB76" s="157"/>
      <c r="AC76" s="158"/>
      <c r="AD76" s="158"/>
      <c r="AE76" s="158"/>
      <c r="AF76" s="157"/>
      <c r="AG76" s="157"/>
      <c r="AH76" s="158"/>
      <c r="AI76" s="158"/>
      <c r="AJ76" s="158"/>
      <c r="AK76" s="157"/>
      <c r="AL76" s="157"/>
      <c r="AM76" s="158"/>
      <c r="AN76" s="158"/>
      <c r="AO76" s="158"/>
      <c r="AP76" s="157"/>
      <c r="AQ76" s="157"/>
      <c r="AR76" s="43"/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43"/>
      <c r="BE76" s="43"/>
      <c r="BF76" s="43"/>
      <c r="BG76" s="43"/>
      <c r="BH76" s="43"/>
      <c r="BI76" s="43"/>
      <c r="BJ76" s="43"/>
      <c r="BK76" s="43"/>
      <c r="BL76" s="43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43"/>
      <c r="CA76" s="43"/>
      <c r="CB76" s="43"/>
      <c r="CC76" s="43"/>
      <c r="CD76" s="43"/>
      <c r="CE76" s="43"/>
      <c r="CF76" s="43"/>
      <c r="CG76" s="43"/>
      <c r="CH76" s="43"/>
      <c r="CI76" s="43"/>
      <c r="CJ76" s="43"/>
      <c r="CK76" s="43"/>
      <c r="CL76" s="43"/>
      <c r="CM76" s="43"/>
      <c r="CN76" s="43"/>
      <c r="CO76" s="43"/>
      <c r="CP76" s="43"/>
      <c r="CQ76" s="43"/>
      <c r="CR76" s="43"/>
      <c r="CS76" s="43"/>
      <c r="CT76" s="43"/>
      <c r="CU76" s="43"/>
      <c r="CV76" s="43"/>
      <c r="CW76" s="43"/>
      <c r="CX76" s="43"/>
      <c r="CY76" s="43"/>
      <c r="CZ76" s="43"/>
      <c r="DA76" s="43"/>
      <c r="DB76" s="43"/>
      <c r="DC76" s="43"/>
      <c r="DD76" s="43"/>
      <c r="DE76" s="43"/>
      <c r="DF76" s="43"/>
      <c r="DG76" s="43"/>
      <c r="DH76" s="43"/>
      <c r="DI76" s="43"/>
      <c r="DJ76" s="43"/>
      <c r="DK76" s="43"/>
      <c r="DL76" s="43"/>
      <c r="DM76" s="43"/>
      <c r="DN76" s="43"/>
      <c r="DO76" s="43"/>
      <c r="DP76" s="43"/>
      <c r="DQ76" s="43"/>
      <c r="DR76" s="43"/>
      <c r="DS76" s="43"/>
      <c r="DT76" s="43"/>
      <c r="DU76" s="43"/>
      <c r="DV76" s="43"/>
      <c r="DW76" s="43"/>
      <c r="DX76" s="43"/>
      <c r="DY76" s="43"/>
      <c r="DZ76" s="43"/>
    </row>
    <row r="77" spans="1:130" s="5" customFormat="1" x14ac:dyDescent="0.25">
      <c r="B77" s="65"/>
      <c r="D77" s="37"/>
      <c r="E77" s="37"/>
      <c r="F77" s="135"/>
      <c r="G77" s="42"/>
      <c r="K77" s="47"/>
      <c r="L77" s="47"/>
      <c r="M77" s="47"/>
      <c r="N77" s="47"/>
      <c r="O77" s="47"/>
      <c r="P77" s="78" t="s">
        <v>87</v>
      </c>
      <c r="Q77" s="38"/>
      <c r="R77" s="38">
        <f>MEDIAN(R4:R72)</f>
        <v>-2.2097798622093809</v>
      </c>
      <c r="S77" s="38"/>
      <c r="T77" s="38">
        <f t="shared" ref="T77:V77" si="76">MEDIAN(T4:T72)</f>
        <v>-0.33492929413857342</v>
      </c>
      <c r="U77" s="38">
        <f t="shared" si="76"/>
        <v>-1.9785579749168687</v>
      </c>
      <c r="V77" s="79">
        <f t="shared" si="76"/>
        <v>-2.1623324533245798</v>
      </c>
      <c r="W77" s="176"/>
      <c r="X77" s="158"/>
      <c r="Y77" s="158"/>
      <c r="Z77" s="158"/>
      <c r="AA77" s="157"/>
      <c r="AB77" s="157"/>
      <c r="AC77" s="158"/>
      <c r="AD77" s="158"/>
      <c r="AE77" s="158"/>
      <c r="AF77" s="157"/>
      <c r="AG77" s="157"/>
      <c r="AH77" s="158"/>
      <c r="AI77" s="158"/>
      <c r="AJ77" s="158"/>
      <c r="AK77" s="157"/>
      <c r="AL77" s="157"/>
      <c r="AM77" s="158"/>
      <c r="AN77" s="158"/>
      <c r="AO77" s="158"/>
      <c r="AP77" s="157"/>
      <c r="AQ77" s="157"/>
      <c r="AR77" s="43"/>
      <c r="AS77" s="43"/>
      <c r="AT77" s="43"/>
      <c r="AU77" s="43"/>
      <c r="AV77" s="43"/>
      <c r="AW77" s="43"/>
      <c r="AX77" s="43"/>
      <c r="AY77" s="43"/>
      <c r="AZ77" s="43"/>
      <c r="BA77" s="43"/>
      <c r="BB77" s="43"/>
      <c r="BC77" s="43"/>
      <c r="BD77" s="43"/>
      <c r="BE77" s="43"/>
      <c r="BF77" s="43"/>
      <c r="BG77" s="43"/>
      <c r="BH77" s="43"/>
      <c r="BI77" s="43"/>
      <c r="BJ77" s="43"/>
      <c r="BK77" s="43"/>
      <c r="BL77" s="43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43"/>
      <c r="CA77" s="43"/>
      <c r="CB77" s="43"/>
      <c r="CC77" s="43"/>
      <c r="CD77" s="43"/>
      <c r="CE77" s="43"/>
      <c r="CF77" s="43"/>
      <c r="CG77" s="43"/>
      <c r="CH77" s="43"/>
      <c r="CI77" s="43"/>
      <c r="CJ77" s="43"/>
      <c r="CK77" s="43"/>
      <c r="CL77" s="43"/>
      <c r="CM77" s="43"/>
      <c r="CN77" s="43"/>
      <c r="CO77" s="43"/>
      <c r="CP77" s="43"/>
      <c r="CQ77" s="43"/>
      <c r="CR77" s="43"/>
      <c r="CS77" s="43"/>
      <c r="CT77" s="43"/>
      <c r="CU77" s="43"/>
      <c r="CV77" s="43"/>
      <c r="CW77" s="43"/>
      <c r="CX77" s="43"/>
      <c r="CY77" s="43"/>
      <c r="CZ77" s="43"/>
      <c r="DA77" s="43"/>
      <c r="DB77" s="43"/>
      <c r="DC77" s="43"/>
      <c r="DD77" s="43"/>
      <c r="DE77" s="43"/>
      <c r="DF77" s="43"/>
      <c r="DG77" s="43"/>
      <c r="DH77" s="43"/>
      <c r="DI77" s="43"/>
      <c r="DJ77" s="43"/>
      <c r="DK77" s="43"/>
      <c r="DL77" s="43"/>
      <c r="DM77" s="43"/>
      <c r="DN77" s="43"/>
      <c r="DO77" s="43"/>
      <c r="DP77" s="43"/>
      <c r="DQ77" s="43"/>
      <c r="DR77" s="43"/>
      <c r="DS77" s="43"/>
      <c r="DT77" s="43"/>
      <c r="DU77" s="43"/>
      <c r="DV77" s="43"/>
      <c r="DW77" s="43"/>
      <c r="DX77" s="43"/>
      <c r="DY77" s="43"/>
      <c r="DZ77" s="43"/>
    </row>
    <row r="78" spans="1:130" s="5" customFormat="1" x14ac:dyDescent="0.25">
      <c r="B78" s="65"/>
      <c r="D78" s="37"/>
      <c r="E78" s="37"/>
      <c r="F78" s="135"/>
      <c r="G78" s="42"/>
      <c r="K78" s="47"/>
      <c r="L78" s="47"/>
      <c r="M78" s="47"/>
      <c r="N78" s="47"/>
      <c r="O78" s="47"/>
      <c r="P78" s="78" t="s">
        <v>88</v>
      </c>
      <c r="Q78" s="38"/>
      <c r="R78" s="38">
        <f>PERCENTILE(R4:R72,0.25)</f>
        <v>-2.9335327063450825</v>
      </c>
      <c r="S78" s="38"/>
      <c r="T78" s="38">
        <f t="shared" ref="T78:V78" si="77">PERCENTILE(T4:T72,0.25)</f>
        <v>-2.1406999227135013</v>
      </c>
      <c r="U78" s="38">
        <f t="shared" si="77"/>
        <v>-2.7370679130170776</v>
      </c>
      <c r="V78" s="79">
        <f t="shared" si="77"/>
        <v>-2.8619117303228325</v>
      </c>
      <c r="W78" s="176"/>
      <c r="X78" s="158"/>
      <c r="Y78" s="158"/>
      <c r="Z78" s="158"/>
      <c r="AA78" s="157"/>
      <c r="AB78" s="157"/>
      <c r="AC78" s="158"/>
      <c r="AD78" s="158"/>
      <c r="AE78" s="158"/>
      <c r="AF78" s="157"/>
      <c r="AG78" s="157"/>
      <c r="AH78" s="158"/>
      <c r="AI78" s="158"/>
      <c r="AJ78" s="158"/>
      <c r="AK78" s="157"/>
      <c r="AL78" s="157"/>
      <c r="AM78" s="158"/>
      <c r="AN78" s="158"/>
      <c r="AO78" s="158"/>
      <c r="AP78" s="157"/>
      <c r="AQ78" s="157"/>
      <c r="AR78" s="43"/>
      <c r="AS78" s="43"/>
      <c r="AT78" s="43"/>
      <c r="AU78" s="43"/>
      <c r="AV78" s="43"/>
      <c r="AW78" s="43"/>
      <c r="AX78" s="43"/>
      <c r="AY78" s="43"/>
      <c r="AZ78" s="43"/>
      <c r="BA78" s="43"/>
      <c r="BB78" s="43"/>
      <c r="BC78" s="43"/>
      <c r="BD78" s="43"/>
      <c r="BE78" s="43"/>
      <c r="BF78" s="43"/>
      <c r="BG78" s="43"/>
      <c r="BH78" s="43"/>
      <c r="BI78" s="43"/>
      <c r="BJ78" s="43"/>
      <c r="BK78" s="43"/>
      <c r="BL78" s="43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43"/>
      <c r="CA78" s="43"/>
      <c r="CB78" s="43"/>
      <c r="CC78" s="43"/>
      <c r="CD78" s="43"/>
      <c r="CE78" s="43"/>
      <c r="CF78" s="43"/>
      <c r="CG78" s="43"/>
      <c r="CH78" s="43"/>
      <c r="CI78" s="43"/>
      <c r="CJ78" s="43"/>
      <c r="CK78" s="43"/>
      <c r="CL78" s="43"/>
      <c r="CM78" s="43"/>
      <c r="CN78" s="43"/>
      <c r="CO78" s="43"/>
      <c r="CP78" s="43"/>
      <c r="CQ78" s="43"/>
      <c r="CR78" s="43"/>
      <c r="CS78" s="43"/>
      <c r="CT78" s="43"/>
      <c r="CU78" s="43"/>
      <c r="CV78" s="43"/>
      <c r="CW78" s="43"/>
      <c r="CX78" s="43"/>
      <c r="CY78" s="43"/>
      <c r="CZ78" s="43"/>
      <c r="DA78" s="43"/>
      <c r="DB78" s="43"/>
      <c r="DC78" s="43"/>
      <c r="DD78" s="43"/>
      <c r="DE78" s="43"/>
      <c r="DF78" s="43"/>
      <c r="DG78" s="43"/>
      <c r="DH78" s="43"/>
      <c r="DI78" s="43"/>
      <c r="DJ78" s="43"/>
      <c r="DK78" s="43"/>
      <c r="DL78" s="43"/>
      <c r="DM78" s="43"/>
      <c r="DN78" s="43"/>
      <c r="DO78" s="43"/>
      <c r="DP78" s="43"/>
      <c r="DQ78" s="43"/>
      <c r="DR78" s="43"/>
      <c r="DS78" s="43"/>
      <c r="DT78" s="43"/>
      <c r="DU78" s="43"/>
      <c r="DV78" s="43"/>
      <c r="DW78" s="43"/>
      <c r="DX78" s="43"/>
      <c r="DY78" s="43"/>
      <c r="DZ78" s="43"/>
    </row>
    <row r="79" spans="1:130" s="5" customFormat="1" x14ac:dyDescent="0.25">
      <c r="B79" s="65"/>
      <c r="D79" s="37"/>
      <c r="E79" s="37"/>
      <c r="F79" s="135"/>
      <c r="G79" s="42"/>
      <c r="K79" s="47"/>
      <c r="L79" s="47"/>
      <c r="M79" s="47"/>
      <c r="N79" s="47"/>
      <c r="O79" s="47"/>
      <c r="P79" s="78" t="s">
        <v>89</v>
      </c>
      <c r="Q79" s="38"/>
      <c r="R79" s="38">
        <f>PERCENTILE(R4:R72,0.75)</f>
        <v>-1.6671812287743071</v>
      </c>
      <c r="S79" s="38"/>
      <c r="T79" s="38">
        <f t="shared" ref="T79:V79" si="78">PERCENTILE(T4:T72,0.75)</f>
        <v>-1.3590725053173512E-2</v>
      </c>
      <c r="U79" s="38">
        <f t="shared" si="78"/>
        <v>-1.2723087256735965</v>
      </c>
      <c r="V79" s="79">
        <f t="shared" si="78"/>
        <v>-1.5408438753539304</v>
      </c>
      <c r="W79" s="176"/>
      <c r="X79" s="158"/>
      <c r="Y79" s="158"/>
      <c r="Z79" s="158"/>
      <c r="AA79" s="157"/>
      <c r="AB79" s="157"/>
      <c r="AC79" s="158"/>
      <c r="AD79" s="158"/>
      <c r="AE79" s="158"/>
      <c r="AF79" s="157"/>
      <c r="AG79" s="157"/>
      <c r="AH79" s="158"/>
      <c r="AI79" s="158"/>
      <c r="AJ79" s="158"/>
      <c r="AK79" s="157"/>
      <c r="AL79" s="157"/>
      <c r="AM79" s="158"/>
      <c r="AN79" s="158"/>
      <c r="AO79" s="158"/>
      <c r="AP79" s="157"/>
      <c r="AQ79" s="157"/>
      <c r="AR79" s="43"/>
      <c r="AS79" s="43"/>
      <c r="AT79" s="43"/>
      <c r="AU79" s="43"/>
      <c r="AV79" s="43"/>
      <c r="AW79" s="43"/>
      <c r="AX79" s="43"/>
      <c r="AY79" s="43"/>
      <c r="AZ79" s="43"/>
      <c r="BA79" s="43"/>
      <c r="BB79" s="43"/>
      <c r="BC79" s="43"/>
      <c r="BD79" s="43"/>
      <c r="BE79" s="43"/>
      <c r="BF79" s="43"/>
      <c r="BG79" s="43"/>
      <c r="BH79" s="43"/>
      <c r="BI79" s="43"/>
      <c r="BJ79" s="43"/>
      <c r="BK79" s="43"/>
      <c r="BL79" s="43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43"/>
      <c r="CA79" s="43"/>
      <c r="CB79" s="43"/>
      <c r="CC79" s="43"/>
      <c r="CD79" s="43"/>
      <c r="CE79" s="43"/>
      <c r="CF79" s="43"/>
      <c r="CG79" s="43"/>
      <c r="CH79" s="43"/>
      <c r="CI79" s="43"/>
      <c r="CJ79" s="43"/>
      <c r="CK79" s="43"/>
      <c r="CL79" s="43"/>
      <c r="CM79" s="43"/>
      <c r="CN79" s="43"/>
      <c r="CO79" s="43"/>
      <c r="CP79" s="43"/>
      <c r="CQ79" s="43"/>
      <c r="CR79" s="43"/>
      <c r="CS79" s="43"/>
      <c r="CT79" s="43"/>
      <c r="CU79" s="43"/>
      <c r="CV79" s="43"/>
      <c r="CW79" s="43"/>
      <c r="CX79" s="43"/>
      <c r="CY79" s="43"/>
      <c r="CZ79" s="43"/>
      <c r="DA79" s="43"/>
      <c r="DB79" s="43"/>
      <c r="DC79" s="43"/>
      <c r="DD79" s="43"/>
      <c r="DE79" s="43"/>
      <c r="DF79" s="43"/>
      <c r="DG79" s="43"/>
      <c r="DH79" s="43"/>
      <c r="DI79" s="43"/>
      <c r="DJ79" s="43"/>
      <c r="DK79" s="43"/>
      <c r="DL79" s="43"/>
      <c r="DM79" s="43"/>
      <c r="DN79" s="43"/>
      <c r="DO79" s="43"/>
      <c r="DP79" s="43"/>
      <c r="DQ79" s="43"/>
      <c r="DR79" s="43"/>
      <c r="DS79" s="43"/>
      <c r="DT79" s="43"/>
      <c r="DU79" s="43"/>
      <c r="DV79" s="43"/>
      <c r="DW79" s="43"/>
      <c r="DX79" s="43"/>
      <c r="DY79" s="43"/>
      <c r="DZ79" s="43"/>
    </row>
    <row r="80" spans="1:130" x14ac:dyDescent="0.25">
      <c r="P80" s="78" t="s">
        <v>90</v>
      </c>
      <c r="Q80" s="38"/>
      <c r="R80" s="38">
        <f>(R79-R78)/1.349</f>
        <v>0.93873348967440728</v>
      </c>
      <c r="S80" s="38"/>
      <c r="T80" s="38">
        <f t="shared" ref="T80:V80" si="79">(T79-T78)/1.349</f>
        <v>1.5768044460046906</v>
      </c>
      <c r="U80" s="38">
        <f t="shared" si="79"/>
        <v>1.0858111099655161</v>
      </c>
      <c r="V80" s="79">
        <f t="shared" si="79"/>
        <v>0.97929418455811867</v>
      </c>
      <c r="AR80" s="83"/>
    </row>
    <row r="81" spans="15:44" ht="13.8" thickBot="1" x14ac:dyDescent="0.3">
      <c r="P81" s="80"/>
      <c r="Q81" s="69"/>
      <c r="R81" s="69"/>
      <c r="S81" s="69"/>
      <c r="T81" s="69"/>
      <c r="U81" s="69"/>
      <c r="V81" s="81"/>
      <c r="AR81" s="83"/>
    </row>
    <row r="82" spans="15:44" x14ac:dyDescent="0.25">
      <c r="Q82" s="38"/>
      <c r="R82" s="38"/>
      <c r="S82" s="38"/>
      <c r="T82" s="38"/>
      <c r="U82" s="38"/>
      <c r="V82" s="38"/>
    </row>
    <row r="83" spans="15:44" x14ac:dyDescent="0.25">
      <c r="O83" s="202" t="s">
        <v>113</v>
      </c>
      <c r="P83" s="159" t="s">
        <v>111</v>
      </c>
      <c r="Q83" s="160"/>
      <c r="R83" s="160">
        <f>MAX(R4:R72)</f>
        <v>9.1595982345569098</v>
      </c>
      <c r="S83" s="160"/>
      <c r="T83" s="160">
        <f t="shared" ref="T83:V83" si="80">MAX(T4:T72)</f>
        <v>26.900796524257782</v>
      </c>
      <c r="U83" s="160">
        <f t="shared" si="80"/>
        <v>15.921872165447192</v>
      </c>
      <c r="V83" s="160">
        <f t="shared" si="80"/>
        <v>12.139297107576866</v>
      </c>
    </row>
    <row r="84" spans="15:44" x14ac:dyDescent="0.25">
      <c r="O84" s="202"/>
      <c r="P84" s="159" t="s">
        <v>112</v>
      </c>
      <c r="Q84" s="160"/>
      <c r="R84" s="160">
        <f>MIN(R4:R72)</f>
        <v>-15.039683260383946</v>
      </c>
      <c r="S84" s="160"/>
      <c r="T84" s="160">
        <f t="shared" ref="T84:V84" si="81">MIN(T4:T72)</f>
        <v>-58.545454545454547</v>
      </c>
      <c r="U84" s="160">
        <f t="shared" si="81"/>
        <v>-15.487207403375077</v>
      </c>
      <c r="V84" s="160">
        <f t="shared" si="81"/>
        <v>-75.238022356834961</v>
      </c>
    </row>
    <row r="85" spans="15:44" x14ac:dyDescent="0.25">
      <c r="Q85" s="38"/>
      <c r="R85" s="38"/>
      <c r="S85" s="38"/>
      <c r="T85" s="38"/>
      <c r="U85" s="38"/>
      <c r="V85" s="38"/>
    </row>
    <row r="86" spans="15:44" x14ac:dyDescent="0.25">
      <c r="Q86" s="38"/>
      <c r="R86" s="38"/>
      <c r="S86" s="38"/>
      <c r="T86" s="38"/>
      <c r="U86" s="38"/>
      <c r="V86" s="38"/>
    </row>
    <row r="87" spans="15:44" x14ac:dyDescent="0.25">
      <c r="Q87" s="38"/>
      <c r="R87" s="38"/>
      <c r="S87" s="38"/>
      <c r="T87" s="38"/>
      <c r="U87" s="38"/>
      <c r="V87" s="38"/>
    </row>
    <row r="88" spans="15:44" x14ac:dyDescent="0.25">
      <c r="Q88" s="38"/>
      <c r="R88" s="38"/>
      <c r="S88" s="38"/>
      <c r="T88" s="38"/>
      <c r="U88" s="38"/>
      <c r="V88" s="38"/>
    </row>
    <row r="89" spans="15:44" x14ac:dyDescent="0.25">
      <c r="Q89" s="38"/>
      <c r="R89" s="38"/>
      <c r="S89" s="38"/>
      <c r="T89" s="38"/>
      <c r="U89" s="38"/>
      <c r="V89" s="38"/>
    </row>
  </sheetData>
  <mergeCells count="5">
    <mergeCell ref="AM2:AQ2"/>
    <mergeCell ref="O83:O84"/>
    <mergeCell ref="X2:AB2"/>
    <mergeCell ref="AC2:AG2"/>
    <mergeCell ref="AH2:AL2"/>
  </mergeCells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20"/>
  </sheetPr>
  <dimension ref="A1:DZ89"/>
  <sheetViews>
    <sheetView workbookViewId="0">
      <pane ySplit="3" topLeftCell="A4" activePane="bottomLeft" state="frozen"/>
      <selection activeCell="BU49" sqref="BU49"/>
      <selection pane="bottomLeft" activeCell="A2" sqref="A2"/>
    </sheetView>
  </sheetViews>
  <sheetFormatPr defaultColWidth="9.109375" defaultRowHeight="13.2" x14ac:dyDescent="0.25"/>
  <cols>
    <col min="1" max="1" width="7.88671875" style="1" bestFit="1" customWidth="1"/>
    <col min="2" max="2" width="11.44140625" style="66" bestFit="1" customWidth="1"/>
    <col min="3" max="3" width="17.5546875" style="1" bestFit="1" customWidth="1"/>
    <col min="4" max="4" width="10.44140625" style="39" bestFit="1" customWidth="1"/>
    <col min="5" max="5" width="12.5546875" style="39" bestFit="1" customWidth="1"/>
    <col min="6" max="6" width="14" style="136" bestFit="1" customWidth="1"/>
    <col min="7" max="7" width="12" style="41" customWidth="1"/>
    <col min="8" max="8" width="12" style="1" customWidth="1"/>
    <col min="9" max="9" width="9.6640625" style="1" customWidth="1"/>
    <col min="10" max="10" width="16.109375" style="1" customWidth="1"/>
    <col min="11" max="11" width="12.5546875" style="48" bestFit="1" customWidth="1"/>
    <col min="12" max="12" width="14" style="48" bestFit="1" customWidth="1"/>
    <col min="13" max="13" width="10" style="48" bestFit="1" customWidth="1"/>
    <col min="14" max="15" width="10.33203125" style="48" bestFit="1" customWidth="1"/>
    <col min="16" max="16" width="18.88671875" style="48" customWidth="1"/>
    <col min="17" max="17" width="13.44140625" style="2" bestFit="1" customWidth="1"/>
    <col min="18" max="18" width="12.5546875" style="1" customWidth="1"/>
    <col min="19" max="19" width="13.33203125" style="2" bestFit="1" customWidth="1"/>
    <col min="20" max="20" width="13.33203125" style="2" customWidth="1"/>
    <col min="21" max="21" width="12.5546875" style="1" customWidth="1"/>
    <col min="22" max="22" width="13.88671875" style="2" customWidth="1"/>
    <col min="23" max="23" width="19.21875" style="176" bestFit="1" customWidth="1"/>
    <col min="24" max="24" width="7.6640625" style="158" bestFit="1" customWidth="1"/>
    <col min="25" max="25" width="8.44140625" style="158" bestFit="1" customWidth="1"/>
    <col min="26" max="26" width="9" style="158" bestFit="1" customWidth="1"/>
    <col min="27" max="27" width="10.6640625" style="157" customWidth="1"/>
    <col min="28" max="28" width="11.33203125" style="157" bestFit="1" customWidth="1"/>
    <col min="29" max="29" width="7.6640625" style="158" bestFit="1" customWidth="1"/>
    <col min="30" max="30" width="8.44140625" style="158" bestFit="1" customWidth="1"/>
    <col min="31" max="31" width="9" style="158" bestFit="1" customWidth="1"/>
    <col min="32" max="32" width="10.6640625" style="157" customWidth="1"/>
    <col min="33" max="33" width="11.33203125" style="157" bestFit="1" customWidth="1"/>
    <col min="34" max="34" width="7.6640625" style="158" bestFit="1" customWidth="1"/>
    <col min="35" max="35" width="8.44140625" style="158" bestFit="1" customWidth="1"/>
    <col min="36" max="36" width="9" style="158" bestFit="1" customWidth="1"/>
    <col min="37" max="37" width="10.6640625" style="157" customWidth="1"/>
    <col min="38" max="38" width="11.33203125" style="157" bestFit="1" customWidth="1"/>
    <col min="39" max="39" width="7.6640625" style="158" bestFit="1" customWidth="1"/>
    <col min="40" max="40" width="8.44140625" style="158" bestFit="1" customWidth="1"/>
    <col min="41" max="41" width="9" style="158" bestFit="1" customWidth="1"/>
    <col min="42" max="42" width="10.6640625" style="157" customWidth="1"/>
    <col min="43" max="43" width="11.33203125" style="157" bestFit="1" customWidth="1"/>
    <col min="44" max="45" width="9.109375" style="82"/>
    <col min="46" max="91" width="9.109375" style="43"/>
    <col min="92" max="130" width="9.109375" style="67"/>
    <col min="131" max="16384" width="9.109375" style="1"/>
  </cols>
  <sheetData>
    <row r="1" spans="1:130" s="3" customFormat="1" x14ac:dyDescent="0.25">
      <c r="A1" s="44"/>
      <c r="B1" s="63"/>
      <c r="C1" s="44"/>
      <c r="D1" s="44"/>
      <c r="E1" s="84" t="s">
        <v>4</v>
      </c>
      <c r="F1" s="132" t="s">
        <v>4</v>
      </c>
      <c r="G1" s="85" t="s">
        <v>4</v>
      </c>
      <c r="H1" s="84" t="s">
        <v>4</v>
      </c>
      <c r="I1" s="84" t="s">
        <v>4</v>
      </c>
      <c r="J1" s="84" t="s">
        <v>2</v>
      </c>
      <c r="K1" s="86" t="s">
        <v>0</v>
      </c>
      <c r="L1" s="86" t="s">
        <v>0</v>
      </c>
      <c r="M1" s="86" t="s">
        <v>0</v>
      </c>
      <c r="N1" s="86" t="s">
        <v>0</v>
      </c>
      <c r="O1" s="86" t="s">
        <v>0</v>
      </c>
      <c r="P1" s="86" t="s">
        <v>1</v>
      </c>
      <c r="Q1" s="87" t="s">
        <v>6</v>
      </c>
      <c r="R1" s="84" t="s">
        <v>6</v>
      </c>
      <c r="S1" s="87" t="s">
        <v>10</v>
      </c>
      <c r="T1" s="87" t="s">
        <v>10</v>
      </c>
      <c r="U1" s="84" t="s">
        <v>5</v>
      </c>
      <c r="V1" s="87" t="s">
        <v>5</v>
      </c>
      <c r="W1" s="175"/>
      <c r="X1" s="155"/>
      <c r="Y1" s="155"/>
      <c r="Z1" s="155"/>
      <c r="AA1" s="156"/>
      <c r="AB1" s="156"/>
      <c r="AC1" s="155"/>
      <c r="AD1" s="155"/>
      <c r="AE1" s="155"/>
      <c r="AF1" s="156"/>
      <c r="AG1" s="156"/>
      <c r="AH1" s="155"/>
      <c r="AI1" s="155"/>
      <c r="AJ1" s="155"/>
      <c r="AK1" s="156"/>
      <c r="AL1" s="156"/>
      <c r="AM1" s="155"/>
      <c r="AN1" s="155"/>
      <c r="AO1" s="155"/>
      <c r="AP1" s="156"/>
      <c r="AQ1" s="156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4"/>
      <c r="BJ1" s="44"/>
      <c r="BK1" s="44"/>
      <c r="BL1" s="44"/>
      <c r="BM1" s="44"/>
      <c r="BN1" s="44"/>
      <c r="BO1" s="44"/>
      <c r="BP1" s="44"/>
      <c r="BQ1" s="44"/>
      <c r="BR1" s="44"/>
      <c r="BS1" s="44"/>
      <c r="BT1" s="44"/>
      <c r="BU1" s="44"/>
      <c r="BV1" s="44"/>
      <c r="BW1" s="44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  <c r="CJ1" s="44"/>
      <c r="CK1" s="44"/>
      <c r="CL1" s="44"/>
      <c r="CM1" s="44"/>
      <c r="CN1" s="44"/>
      <c r="CO1" s="44"/>
      <c r="CP1" s="44"/>
      <c r="CQ1" s="44"/>
      <c r="CR1" s="44"/>
      <c r="CS1" s="44"/>
      <c r="CT1" s="44"/>
      <c r="CU1" s="44"/>
      <c r="CV1" s="44"/>
      <c r="CW1" s="44"/>
      <c r="CX1" s="44"/>
      <c r="CY1" s="44"/>
      <c r="CZ1" s="44"/>
      <c r="DA1" s="44"/>
      <c r="DB1" s="44"/>
      <c r="DC1" s="44"/>
      <c r="DD1" s="44"/>
      <c r="DE1" s="44"/>
      <c r="DF1" s="44"/>
      <c r="DG1" s="44"/>
      <c r="DH1" s="44"/>
      <c r="DI1" s="44"/>
      <c r="DJ1" s="44"/>
      <c r="DK1" s="44"/>
      <c r="DL1" s="44"/>
      <c r="DM1" s="44"/>
      <c r="DN1" s="44"/>
      <c r="DO1" s="44"/>
      <c r="DP1" s="44"/>
      <c r="DQ1" s="44"/>
      <c r="DR1" s="44"/>
      <c r="DS1" s="44"/>
      <c r="DT1" s="44"/>
      <c r="DU1" s="44"/>
      <c r="DV1" s="44"/>
      <c r="DW1" s="44"/>
      <c r="DX1" s="44"/>
      <c r="DY1" s="44"/>
      <c r="DZ1" s="44"/>
    </row>
    <row r="2" spans="1:130" s="3" customFormat="1" x14ac:dyDescent="0.25">
      <c r="A2" s="44" t="s">
        <v>7</v>
      </c>
      <c r="B2" s="63" t="s">
        <v>86</v>
      </c>
      <c r="C2" s="44" t="s">
        <v>160</v>
      </c>
      <c r="D2" s="44" t="s">
        <v>67</v>
      </c>
      <c r="E2" s="84" t="s">
        <v>72</v>
      </c>
      <c r="F2" s="132" t="s">
        <v>8</v>
      </c>
      <c r="G2" s="85" t="s">
        <v>6</v>
      </c>
      <c r="H2" s="84" t="s">
        <v>10</v>
      </c>
      <c r="I2" s="84" t="s">
        <v>5</v>
      </c>
      <c r="J2" s="84" t="s">
        <v>3</v>
      </c>
      <c r="K2" s="86" t="s">
        <v>72</v>
      </c>
      <c r="L2" s="86" t="s">
        <v>8</v>
      </c>
      <c r="M2" s="86" t="s">
        <v>6</v>
      </c>
      <c r="N2" s="86" t="s">
        <v>10</v>
      </c>
      <c r="O2" s="86" t="s">
        <v>11</v>
      </c>
      <c r="P2" s="86" t="s">
        <v>9</v>
      </c>
      <c r="Q2" s="84" t="s">
        <v>76</v>
      </c>
      <c r="R2" s="84" t="s">
        <v>13</v>
      </c>
      <c r="S2" s="84" t="s">
        <v>77</v>
      </c>
      <c r="T2" s="84" t="s">
        <v>13</v>
      </c>
      <c r="U2" s="84" t="s">
        <v>13</v>
      </c>
      <c r="V2" s="87" t="s">
        <v>3</v>
      </c>
      <c r="W2" s="175"/>
      <c r="X2" s="203" t="s">
        <v>105</v>
      </c>
      <c r="Y2" s="203"/>
      <c r="Z2" s="203"/>
      <c r="AA2" s="203"/>
      <c r="AB2" s="203"/>
      <c r="AC2" s="203" t="s">
        <v>106</v>
      </c>
      <c r="AD2" s="203"/>
      <c r="AE2" s="203"/>
      <c r="AF2" s="203"/>
      <c r="AG2" s="203"/>
      <c r="AH2" s="203" t="s">
        <v>107</v>
      </c>
      <c r="AI2" s="203"/>
      <c r="AJ2" s="203"/>
      <c r="AK2" s="203"/>
      <c r="AL2" s="203"/>
      <c r="AM2" s="203" t="s">
        <v>95</v>
      </c>
      <c r="AN2" s="203"/>
      <c r="AO2" s="203"/>
      <c r="AP2" s="203"/>
      <c r="AQ2" s="203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44"/>
      <c r="CO2" s="44"/>
      <c r="CP2" s="44"/>
      <c r="CQ2" s="44"/>
      <c r="CR2" s="44"/>
      <c r="CS2" s="44"/>
      <c r="CT2" s="44"/>
      <c r="CU2" s="44"/>
      <c r="CV2" s="44"/>
      <c r="CW2" s="44"/>
      <c r="CX2" s="44"/>
      <c r="CY2" s="44"/>
      <c r="CZ2" s="44"/>
      <c r="DA2" s="44"/>
      <c r="DB2" s="44"/>
      <c r="DC2" s="44"/>
      <c r="DD2" s="44"/>
      <c r="DE2" s="44"/>
      <c r="DF2" s="44"/>
      <c r="DG2" s="44"/>
      <c r="DH2" s="44"/>
      <c r="DI2" s="44"/>
      <c r="DJ2" s="44"/>
      <c r="DK2" s="44"/>
      <c r="DL2" s="44"/>
      <c r="DM2" s="44"/>
      <c r="DN2" s="44"/>
      <c r="DO2" s="44"/>
      <c r="DP2" s="44"/>
      <c r="DQ2" s="44"/>
      <c r="DR2" s="44"/>
      <c r="DS2" s="44"/>
      <c r="DT2" s="44"/>
      <c r="DU2" s="44"/>
      <c r="DV2" s="44"/>
      <c r="DW2" s="44"/>
      <c r="DX2" s="44"/>
      <c r="DY2" s="44"/>
      <c r="DZ2" s="44"/>
    </row>
    <row r="3" spans="1:130" s="3" customFormat="1" x14ac:dyDescent="0.25">
      <c r="A3" s="44"/>
      <c r="B3" s="63"/>
      <c r="C3" s="44" t="s">
        <v>40</v>
      </c>
      <c r="D3" s="44"/>
      <c r="E3" s="84" t="s">
        <v>73</v>
      </c>
      <c r="F3" s="132" t="s">
        <v>71</v>
      </c>
      <c r="G3" s="85" t="s">
        <v>63</v>
      </c>
      <c r="H3" s="84" t="s">
        <v>63</v>
      </c>
      <c r="I3" s="84" t="s">
        <v>63</v>
      </c>
      <c r="J3" s="84" t="s">
        <v>14</v>
      </c>
      <c r="K3" s="86" t="s">
        <v>73</v>
      </c>
      <c r="L3" s="86" t="s">
        <v>71</v>
      </c>
      <c r="M3" s="86" t="s">
        <v>63</v>
      </c>
      <c r="N3" s="86" t="s">
        <v>63</v>
      </c>
      <c r="O3" s="86" t="s">
        <v>63</v>
      </c>
      <c r="P3" s="86" t="s">
        <v>14</v>
      </c>
      <c r="Q3" s="87" t="s">
        <v>75</v>
      </c>
      <c r="R3" s="84" t="s">
        <v>74</v>
      </c>
      <c r="S3" s="87" t="s">
        <v>75</v>
      </c>
      <c r="T3" s="84" t="s">
        <v>74</v>
      </c>
      <c r="U3" s="84" t="s">
        <v>74</v>
      </c>
      <c r="V3" s="84" t="s">
        <v>74</v>
      </c>
      <c r="W3" s="175" t="s">
        <v>157</v>
      </c>
      <c r="X3" s="155" t="s">
        <v>27</v>
      </c>
      <c r="Y3" s="155" t="s">
        <v>93</v>
      </c>
      <c r="Z3" s="155" t="s">
        <v>94</v>
      </c>
      <c r="AA3" s="156" t="s">
        <v>91</v>
      </c>
      <c r="AB3" s="156" t="s">
        <v>92</v>
      </c>
      <c r="AC3" s="155" t="s">
        <v>27</v>
      </c>
      <c r="AD3" s="155" t="s">
        <v>93</v>
      </c>
      <c r="AE3" s="155" t="s">
        <v>94</v>
      </c>
      <c r="AF3" s="156" t="s">
        <v>91</v>
      </c>
      <c r="AG3" s="156" t="s">
        <v>92</v>
      </c>
      <c r="AH3" s="155" t="s">
        <v>27</v>
      </c>
      <c r="AI3" s="155" t="s">
        <v>93</v>
      </c>
      <c r="AJ3" s="155" t="s">
        <v>94</v>
      </c>
      <c r="AK3" s="156" t="s">
        <v>91</v>
      </c>
      <c r="AL3" s="156" t="s">
        <v>92</v>
      </c>
      <c r="AM3" s="155" t="s">
        <v>27</v>
      </c>
      <c r="AN3" s="155" t="s">
        <v>93</v>
      </c>
      <c r="AO3" s="155" t="s">
        <v>94</v>
      </c>
      <c r="AP3" s="156" t="s">
        <v>91</v>
      </c>
      <c r="AQ3" s="156" t="s">
        <v>92</v>
      </c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  <c r="CB3" s="44"/>
      <c r="CC3" s="44"/>
      <c r="CD3" s="44"/>
      <c r="CE3" s="44"/>
      <c r="CF3" s="44"/>
      <c r="CG3" s="44"/>
      <c r="CH3" s="44"/>
      <c r="CI3" s="44"/>
      <c r="CJ3" s="44"/>
      <c r="CK3" s="44"/>
      <c r="CL3" s="44"/>
      <c r="CM3" s="44"/>
      <c r="CN3" s="44"/>
      <c r="CO3" s="44"/>
      <c r="CP3" s="44"/>
      <c r="CQ3" s="44"/>
      <c r="CR3" s="44"/>
      <c r="CS3" s="44"/>
      <c r="CT3" s="44"/>
      <c r="CU3" s="44"/>
      <c r="CV3" s="44"/>
      <c r="CW3" s="44"/>
      <c r="CX3" s="44"/>
      <c r="CY3" s="44"/>
      <c r="CZ3" s="44"/>
      <c r="DA3" s="44"/>
      <c r="DB3" s="44"/>
      <c r="DC3" s="44"/>
      <c r="DD3" s="44"/>
      <c r="DE3" s="44"/>
      <c r="DF3" s="44"/>
      <c r="DG3" s="44"/>
      <c r="DH3" s="44"/>
      <c r="DI3" s="44"/>
      <c r="DJ3" s="44"/>
      <c r="DK3" s="44"/>
      <c r="DL3" s="44"/>
      <c r="DM3" s="44"/>
      <c r="DN3" s="44"/>
      <c r="DO3" s="44"/>
      <c r="DP3" s="44"/>
      <c r="DQ3" s="44"/>
      <c r="DR3" s="44"/>
      <c r="DS3" s="44"/>
      <c r="DT3" s="44"/>
      <c r="DU3" s="44"/>
      <c r="DV3" s="44"/>
      <c r="DW3" s="44"/>
      <c r="DX3" s="44"/>
      <c r="DY3" s="44"/>
      <c r="DZ3" s="44"/>
    </row>
    <row r="4" spans="1:130" s="5" customFormat="1" x14ac:dyDescent="0.25">
      <c r="A4" s="36" t="s">
        <v>41</v>
      </c>
      <c r="B4" s="49" t="s">
        <v>172</v>
      </c>
      <c r="C4" s="36" t="s">
        <v>165</v>
      </c>
      <c r="D4" s="40" t="s">
        <v>83</v>
      </c>
      <c r="E4" s="133">
        <v>446.89855999999997</v>
      </c>
      <c r="F4" s="133">
        <f>E4+G4+H4</f>
        <v>451.29999999999995</v>
      </c>
      <c r="G4" s="191">
        <v>4.0006500000000003</v>
      </c>
      <c r="H4" s="191">
        <v>0.40078999999999998</v>
      </c>
      <c r="I4" s="185">
        <f>G4+H4</f>
        <v>4.40144</v>
      </c>
      <c r="J4" s="38">
        <f>(1.6061/(1.6061-(I4/F4)))*(I4/F4)*1000000</f>
        <v>9812.3872736323628</v>
      </c>
      <c r="K4" s="89"/>
      <c r="L4" s="89">
        <v>451.11</v>
      </c>
      <c r="M4" s="93"/>
      <c r="N4" s="89"/>
      <c r="O4" s="89">
        <v>4.3723999999999998</v>
      </c>
      <c r="P4" s="89">
        <v>9692.5400000000009</v>
      </c>
      <c r="Q4" s="38"/>
      <c r="R4" s="38"/>
      <c r="S4" s="38"/>
      <c r="T4" s="38"/>
      <c r="U4" s="38">
        <f t="shared" ref="U4:U8" si="0">((O4-I4)/I4)*100</f>
        <v>-0.65978407066778544</v>
      </c>
      <c r="V4" s="38">
        <f t="shared" ref="V4:V8" si="1">((P4-J4)/J4)*100</f>
        <v>-1.2213875205925984</v>
      </c>
      <c r="W4" s="174"/>
      <c r="X4" s="157">
        <f t="shared" ref="X4:X35" si="2">$R$77</f>
        <v>-0.67527122701258913</v>
      </c>
      <c r="Y4" s="157">
        <f t="shared" ref="Y4:Y35" si="3">$R$77-5</f>
        <v>-5.6752712270125887</v>
      </c>
      <c r="Z4" s="157">
        <f t="shared" ref="Z4:Z35" si="4">$R$77+5</f>
        <v>4.3247287729874113</v>
      </c>
      <c r="AA4" s="157">
        <f t="shared" ref="AA4:AA35" si="5">($R$77-(3*$R$80))</f>
        <v>-6.4201915223817174</v>
      </c>
      <c r="AB4" s="157">
        <f t="shared" ref="AB4:AB35" si="6">($R$77+(3*$R$80))</f>
        <v>5.0696490683565383</v>
      </c>
      <c r="AC4" s="157">
        <f t="shared" ref="AC4:AC35" si="7">$T$77</f>
        <v>1.2494627280298074E-2</v>
      </c>
      <c r="AD4" s="157">
        <f t="shared" ref="AD4:AD35" si="8">$T$77-5</f>
        <v>-4.9875053727197018</v>
      </c>
      <c r="AE4" s="157">
        <f t="shared" ref="AE4:AE35" si="9">$T$77+5</f>
        <v>5.0124946272802982</v>
      </c>
      <c r="AF4" s="157">
        <f t="shared" ref="AF4:AF35" si="10">($T$77-(3*$T$80))</f>
        <v>-2.839671906621192</v>
      </c>
      <c r="AG4" s="157">
        <f t="shared" ref="AG4:AG35" si="11">($T$77+(3*$T$80))</f>
        <v>2.8646611611817883</v>
      </c>
      <c r="AH4" s="157">
        <f t="shared" ref="AH4:AH35" si="12">$U$77</f>
        <v>-0.66076202342620693</v>
      </c>
      <c r="AI4" s="157">
        <f t="shared" ref="AI4:AI35" si="13">$U$77-5</f>
        <v>-5.6607620234262068</v>
      </c>
      <c r="AJ4" s="157">
        <f t="shared" ref="AJ4:AJ35" si="14">$U$77+5</f>
        <v>4.3392379765737932</v>
      </c>
      <c r="AK4" s="157">
        <f t="shared" ref="AK4:AK35" si="15">($U$77-(3*$U$80))</f>
        <v>-3.908734552789455</v>
      </c>
      <c r="AL4" s="157">
        <f t="shared" ref="AL4:AL35" si="16">($U$77+(3*$U$80))</f>
        <v>2.5872105059370414</v>
      </c>
      <c r="AM4" s="157">
        <f t="shared" ref="AM4:AM35" si="17">$V$77</f>
        <v>-0.8175976624775233</v>
      </c>
      <c r="AN4" s="157">
        <f t="shared" ref="AN4:AN35" si="18">$V$77-5</f>
        <v>-5.8175976624775236</v>
      </c>
      <c r="AO4" s="157">
        <f t="shared" ref="AO4:AO35" si="19">$V$77+5</f>
        <v>4.1824023375224764</v>
      </c>
      <c r="AP4" s="157">
        <f t="shared" ref="AP4:AP35" si="20">($V$77-(3*$V$80))</f>
        <v>-3.9779470727569533</v>
      </c>
      <c r="AQ4" s="157">
        <f t="shared" ref="AQ4:AQ35" si="21">($V$77+(3*$V$80))</f>
        <v>2.3427517478019069</v>
      </c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  <c r="CA4" s="43"/>
      <c r="CB4" s="43"/>
      <c r="CC4" s="43"/>
      <c r="CD4" s="43"/>
      <c r="CE4" s="43"/>
      <c r="CF4" s="43"/>
      <c r="CG4" s="43"/>
      <c r="CH4" s="43"/>
      <c r="CI4" s="43"/>
      <c r="CJ4" s="43"/>
      <c r="CK4" s="43"/>
      <c r="CL4" s="43"/>
      <c r="CM4" s="43"/>
      <c r="CN4" s="43"/>
      <c r="CO4" s="43"/>
      <c r="CP4" s="43"/>
      <c r="CQ4" s="43"/>
      <c r="CR4" s="43"/>
      <c r="CS4" s="43"/>
      <c r="CT4" s="43"/>
      <c r="CU4" s="43"/>
      <c r="CV4" s="43"/>
      <c r="CW4" s="43"/>
      <c r="CX4" s="43"/>
      <c r="CY4" s="43"/>
      <c r="CZ4" s="43"/>
      <c r="DA4" s="43"/>
      <c r="DB4" s="43"/>
      <c r="DC4" s="43"/>
      <c r="DD4" s="43"/>
      <c r="DE4" s="43"/>
      <c r="DF4" s="43"/>
      <c r="DG4" s="43"/>
      <c r="DH4" s="43"/>
      <c r="DI4" s="43"/>
      <c r="DJ4" s="43"/>
      <c r="DK4" s="43"/>
      <c r="DL4" s="43"/>
      <c r="DM4" s="43"/>
      <c r="DN4" s="43"/>
      <c r="DO4" s="43"/>
      <c r="DP4" s="43"/>
      <c r="DQ4" s="43"/>
      <c r="DR4" s="43"/>
      <c r="DS4" s="43"/>
      <c r="DT4" s="43"/>
      <c r="DU4" s="43"/>
      <c r="DV4" s="43"/>
      <c r="DW4" s="43"/>
      <c r="DX4" s="43"/>
      <c r="DY4" s="43"/>
      <c r="DZ4" s="43"/>
    </row>
    <row r="5" spans="1:130" s="5" customFormat="1" x14ac:dyDescent="0.25">
      <c r="A5" s="36" t="s">
        <v>41</v>
      </c>
      <c r="B5" s="49" t="s">
        <v>172</v>
      </c>
      <c r="C5" s="36" t="s">
        <v>165</v>
      </c>
      <c r="D5" s="40" t="s">
        <v>84</v>
      </c>
      <c r="E5" s="133">
        <v>446.39919999999995</v>
      </c>
      <c r="F5" s="133">
        <f t="shared" ref="F5:F56" si="22">E5+G5+H5</f>
        <v>450.79999999999995</v>
      </c>
      <c r="G5" s="191">
        <v>4</v>
      </c>
      <c r="H5" s="191">
        <v>0.40079999999999999</v>
      </c>
      <c r="I5" s="185">
        <f t="shared" ref="I5:I57" si="23">G5+H5</f>
        <v>4.4008000000000003</v>
      </c>
      <c r="J5" s="38">
        <f t="shared" ref="J5:J57" si="24">(1.6061/(1.6061-(I5/F5)))*(I5/F5)*1000000</f>
        <v>9821.900026608153</v>
      </c>
      <c r="K5" s="89"/>
      <c r="L5" s="92">
        <v>450.68</v>
      </c>
      <c r="M5" s="89">
        <v>3.9731999999999998</v>
      </c>
      <c r="N5" s="93">
        <v>0.40179999999999999</v>
      </c>
      <c r="O5" s="93">
        <v>4.375</v>
      </c>
      <c r="P5" s="89">
        <v>9707.5499999999993</v>
      </c>
      <c r="Q5" s="38">
        <f t="shared" ref="Q5:Q8" si="25">IF(M5="","",(M5/O5)*100)</f>
        <v>90.816000000000003</v>
      </c>
      <c r="R5" s="38">
        <f t="shared" ref="R5:R8" si="26">IF(M5="","",((M5-G5)/G5)*100)</f>
        <v>-0.67000000000000393</v>
      </c>
      <c r="S5" s="38">
        <f t="shared" ref="S5:S8" si="27">IF(N5="","",(N5/O5)*100)</f>
        <v>9.1839999999999993</v>
      </c>
      <c r="T5" s="38">
        <f t="shared" ref="T5:T8" si="28">IF(N5="","",((N5-H5)/H5)*100)</f>
        <v>0.24950099800399222</v>
      </c>
      <c r="U5" s="38">
        <f t="shared" si="0"/>
        <v>-0.58625704417379254</v>
      </c>
      <c r="V5" s="38">
        <f t="shared" si="1"/>
        <v>-1.1642352935620623</v>
      </c>
      <c r="W5" s="174"/>
      <c r="X5" s="157">
        <f t="shared" si="2"/>
        <v>-0.67527122701258913</v>
      </c>
      <c r="Y5" s="157">
        <f t="shared" si="3"/>
        <v>-5.6752712270125887</v>
      </c>
      <c r="Z5" s="157">
        <f t="shared" si="4"/>
        <v>4.3247287729874113</v>
      </c>
      <c r="AA5" s="157">
        <f t="shared" si="5"/>
        <v>-6.4201915223817174</v>
      </c>
      <c r="AB5" s="157">
        <f t="shared" si="6"/>
        <v>5.0696490683565383</v>
      </c>
      <c r="AC5" s="157">
        <f t="shared" si="7"/>
        <v>1.2494627280298074E-2</v>
      </c>
      <c r="AD5" s="157">
        <f t="shared" si="8"/>
        <v>-4.9875053727197018</v>
      </c>
      <c r="AE5" s="157">
        <f t="shared" si="9"/>
        <v>5.0124946272802982</v>
      </c>
      <c r="AF5" s="157">
        <f t="shared" si="10"/>
        <v>-2.839671906621192</v>
      </c>
      <c r="AG5" s="157">
        <f t="shared" si="11"/>
        <v>2.8646611611817883</v>
      </c>
      <c r="AH5" s="157">
        <f t="shared" si="12"/>
        <v>-0.66076202342620693</v>
      </c>
      <c r="AI5" s="157">
        <f t="shared" si="13"/>
        <v>-5.6607620234262068</v>
      </c>
      <c r="AJ5" s="157">
        <f t="shared" si="14"/>
        <v>4.3392379765737932</v>
      </c>
      <c r="AK5" s="157">
        <f t="shared" si="15"/>
        <v>-3.908734552789455</v>
      </c>
      <c r="AL5" s="157">
        <f t="shared" si="16"/>
        <v>2.5872105059370414</v>
      </c>
      <c r="AM5" s="157">
        <f t="shared" si="17"/>
        <v>-0.8175976624775233</v>
      </c>
      <c r="AN5" s="157">
        <f t="shared" si="18"/>
        <v>-5.8175976624775236</v>
      </c>
      <c r="AO5" s="157">
        <f t="shared" si="19"/>
        <v>4.1824023375224764</v>
      </c>
      <c r="AP5" s="157">
        <f t="shared" si="20"/>
        <v>-3.9779470727569533</v>
      </c>
      <c r="AQ5" s="157">
        <f t="shared" si="21"/>
        <v>2.3427517478019069</v>
      </c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43"/>
      <c r="DT5" s="43"/>
      <c r="DU5" s="43"/>
      <c r="DV5" s="43"/>
      <c r="DW5" s="43"/>
      <c r="DX5" s="43"/>
      <c r="DY5" s="43"/>
      <c r="DZ5" s="43"/>
    </row>
    <row r="6" spans="1:130" s="5" customFormat="1" x14ac:dyDescent="0.25">
      <c r="A6" s="36" t="s">
        <v>41</v>
      </c>
      <c r="B6" s="49" t="s">
        <v>172</v>
      </c>
      <c r="C6" s="36" t="s">
        <v>165</v>
      </c>
      <c r="D6" s="40" t="s">
        <v>85</v>
      </c>
      <c r="E6" s="133">
        <v>446.99924999999996</v>
      </c>
      <c r="F6" s="133">
        <f t="shared" si="22"/>
        <v>451.4</v>
      </c>
      <c r="G6" s="191">
        <v>4.0002500000000003</v>
      </c>
      <c r="H6" s="191">
        <v>0.40050000000000002</v>
      </c>
      <c r="I6" s="185">
        <f t="shared" si="23"/>
        <v>4.4007500000000004</v>
      </c>
      <c r="J6" s="38">
        <f t="shared" si="24"/>
        <v>9808.6529217146362</v>
      </c>
      <c r="K6" s="89"/>
      <c r="L6" s="92">
        <v>451.01</v>
      </c>
      <c r="M6" s="89"/>
      <c r="N6" s="89"/>
      <c r="O6" s="93">
        <v>4.3696000000000002</v>
      </c>
      <c r="P6" s="92">
        <v>9688.48</v>
      </c>
      <c r="Q6" s="38"/>
      <c r="R6" s="38"/>
      <c r="S6" s="38"/>
      <c r="T6" s="38"/>
      <c r="U6" s="38">
        <f t="shared" si="0"/>
        <v>-0.70783389195024105</v>
      </c>
      <c r="V6" s="38">
        <f t="shared" si="1"/>
        <v>-1.2251725356556855</v>
      </c>
      <c r="W6" s="174"/>
      <c r="X6" s="157">
        <f t="shared" si="2"/>
        <v>-0.67527122701258913</v>
      </c>
      <c r="Y6" s="157">
        <f t="shared" si="3"/>
        <v>-5.6752712270125887</v>
      </c>
      <c r="Z6" s="157">
        <f t="shared" si="4"/>
        <v>4.3247287729874113</v>
      </c>
      <c r="AA6" s="157">
        <f t="shared" si="5"/>
        <v>-6.4201915223817174</v>
      </c>
      <c r="AB6" s="157">
        <f t="shared" si="6"/>
        <v>5.0696490683565383</v>
      </c>
      <c r="AC6" s="157">
        <f t="shared" si="7"/>
        <v>1.2494627280298074E-2</v>
      </c>
      <c r="AD6" s="157">
        <f t="shared" si="8"/>
        <v>-4.9875053727197018</v>
      </c>
      <c r="AE6" s="157">
        <f t="shared" si="9"/>
        <v>5.0124946272802982</v>
      </c>
      <c r="AF6" s="157">
        <f t="shared" si="10"/>
        <v>-2.839671906621192</v>
      </c>
      <c r="AG6" s="157">
        <f t="shared" si="11"/>
        <v>2.8646611611817883</v>
      </c>
      <c r="AH6" s="157">
        <f t="shared" si="12"/>
        <v>-0.66076202342620693</v>
      </c>
      <c r="AI6" s="157">
        <f t="shared" si="13"/>
        <v>-5.6607620234262068</v>
      </c>
      <c r="AJ6" s="157">
        <f t="shared" si="14"/>
        <v>4.3392379765737932</v>
      </c>
      <c r="AK6" s="157">
        <f t="shared" si="15"/>
        <v>-3.908734552789455</v>
      </c>
      <c r="AL6" s="157">
        <f t="shared" si="16"/>
        <v>2.5872105059370414</v>
      </c>
      <c r="AM6" s="157">
        <f t="shared" si="17"/>
        <v>-0.8175976624775233</v>
      </c>
      <c r="AN6" s="157">
        <f t="shared" si="18"/>
        <v>-5.8175976624775236</v>
      </c>
      <c r="AO6" s="157">
        <f t="shared" si="19"/>
        <v>4.1824023375224764</v>
      </c>
      <c r="AP6" s="157">
        <f t="shared" si="20"/>
        <v>-3.9779470727569533</v>
      </c>
      <c r="AQ6" s="157">
        <f t="shared" si="21"/>
        <v>2.3427517478019069</v>
      </c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  <c r="DT6" s="43"/>
      <c r="DU6" s="43"/>
      <c r="DV6" s="43"/>
      <c r="DW6" s="43"/>
      <c r="DX6" s="43"/>
      <c r="DY6" s="43"/>
      <c r="DZ6" s="43"/>
    </row>
    <row r="7" spans="1:130" s="5" customFormat="1" x14ac:dyDescent="0.25">
      <c r="A7" s="36" t="s">
        <v>56</v>
      </c>
      <c r="B7" s="49" t="s">
        <v>96</v>
      </c>
      <c r="C7" s="198" t="s">
        <v>206</v>
      </c>
      <c r="D7" s="40" t="s">
        <v>83</v>
      </c>
      <c r="E7" s="133">
        <v>447.39931999999993</v>
      </c>
      <c r="F7" s="133">
        <f t="shared" si="22"/>
        <v>451.79999999999995</v>
      </c>
      <c r="G7" s="191">
        <v>4.0000600000000004</v>
      </c>
      <c r="H7" s="191">
        <v>0.40061999999999998</v>
      </c>
      <c r="I7" s="185">
        <f t="shared" si="23"/>
        <v>4.4006800000000004</v>
      </c>
      <c r="J7" s="38">
        <f t="shared" si="24"/>
        <v>9799.7590356434321</v>
      </c>
      <c r="K7" s="89"/>
      <c r="L7" s="88">
        <v>451.6</v>
      </c>
      <c r="M7" s="89">
        <v>3.9628999999999999</v>
      </c>
      <c r="N7" s="89">
        <v>0.40389999999999998</v>
      </c>
      <c r="O7" s="93">
        <v>4.3667999999999996</v>
      </c>
      <c r="P7" s="89">
        <v>9728</v>
      </c>
      <c r="Q7" s="38">
        <f t="shared" si="25"/>
        <v>90.750664101859485</v>
      </c>
      <c r="R7" s="38">
        <f t="shared" si="26"/>
        <v>-0.92898606520903493</v>
      </c>
      <c r="S7" s="38">
        <f t="shared" si="27"/>
        <v>9.2493358981405152</v>
      </c>
      <c r="T7" s="38">
        <f t="shared" si="28"/>
        <v>0.81873096700114967</v>
      </c>
      <c r="U7" s="38">
        <f t="shared" si="0"/>
        <v>-0.76988101838808531</v>
      </c>
      <c r="V7" s="38">
        <f t="shared" si="1"/>
        <v>-0.73225306237053334</v>
      </c>
      <c r="W7" s="174"/>
      <c r="X7" s="157">
        <f t="shared" si="2"/>
        <v>-0.67527122701258913</v>
      </c>
      <c r="Y7" s="157">
        <f t="shared" si="3"/>
        <v>-5.6752712270125887</v>
      </c>
      <c r="Z7" s="157">
        <f t="shared" si="4"/>
        <v>4.3247287729874113</v>
      </c>
      <c r="AA7" s="157">
        <f t="shared" si="5"/>
        <v>-6.4201915223817174</v>
      </c>
      <c r="AB7" s="157">
        <f t="shared" si="6"/>
        <v>5.0696490683565383</v>
      </c>
      <c r="AC7" s="157">
        <f t="shared" si="7"/>
        <v>1.2494627280298074E-2</v>
      </c>
      <c r="AD7" s="157">
        <f t="shared" si="8"/>
        <v>-4.9875053727197018</v>
      </c>
      <c r="AE7" s="157">
        <f t="shared" si="9"/>
        <v>5.0124946272802982</v>
      </c>
      <c r="AF7" s="157">
        <f t="shared" si="10"/>
        <v>-2.839671906621192</v>
      </c>
      <c r="AG7" s="157">
        <f t="shared" si="11"/>
        <v>2.8646611611817883</v>
      </c>
      <c r="AH7" s="157">
        <f t="shared" si="12"/>
        <v>-0.66076202342620693</v>
      </c>
      <c r="AI7" s="157">
        <f t="shared" si="13"/>
        <v>-5.6607620234262068</v>
      </c>
      <c r="AJ7" s="157">
        <f t="shared" si="14"/>
        <v>4.3392379765737932</v>
      </c>
      <c r="AK7" s="157">
        <f t="shared" si="15"/>
        <v>-3.908734552789455</v>
      </c>
      <c r="AL7" s="157">
        <f t="shared" si="16"/>
        <v>2.5872105059370414</v>
      </c>
      <c r="AM7" s="157">
        <f t="shared" si="17"/>
        <v>-0.8175976624775233</v>
      </c>
      <c r="AN7" s="157">
        <f t="shared" si="18"/>
        <v>-5.8175976624775236</v>
      </c>
      <c r="AO7" s="157">
        <f t="shared" si="19"/>
        <v>4.1824023375224764</v>
      </c>
      <c r="AP7" s="157">
        <f t="shared" si="20"/>
        <v>-3.9779470727569533</v>
      </c>
      <c r="AQ7" s="157">
        <f t="shared" si="21"/>
        <v>2.3427517478019069</v>
      </c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  <c r="BX7" s="43"/>
      <c r="BY7" s="43"/>
      <c r="BZ7" s="43"/>
      <c r="CA7" s="43"/>
      <c r="CB7" s="43"/>
      <c r="CC7" s="43"/>
      <c r="CD7" s="43"/>
      <c r="CE7" s="43"/>
      <c r="CF7" s="43"/>
      <c r="CG7" s="43"/>
      <c r="CH7" s="43"/>
      <c r="CI7" s="43"/>
      <c r="CJ7" s="43"/>
      <c r="CK7" s="43"/>
      <c r="CL7" s="43"/>
      <c r="CM7" s="43"/>
      <c r="CN7" s="43"/>
      <c r="CO7" s="43"/>
      <c r="CP7" s="43"/>
      <c r="CQ7" s="43"/>
      <c r="CR7" s="43"/>
      <c r="CS7" s="43"/>
      <c r="CT7" s="43"/>
      <c r="CU7" s="43"/>
      <c r="CV7" s="43"/>
      <c r="CW7" s="43"/>
      <c r="CX7" s="43"/>
      <c r="CY7" s="43"/>
      <c r="CZ7" s="43"/>
      <c r="DA7" s="43"/>
      <c r="DB7" s="43"/>
      <c r="DC7" s="43"/>
      <c r="DD7" s="43"/>
      <c r="DE7" s="43"/>
      <c r="DF7" s="43"/>
      <c r="DG7" s="43"/>
      <c r="DH7" s="43"/>
      <c r="DI7" s="43"/>
      <c r="DJ7" s="43"/>
      <c r="DK7" s="43"/>
      <c r="DL7" s="43"/>
      <c r="DM7" s="43"/>
      <c r="DN7" s="43"/>
      <c r="DO7" s="43"/>
      <c r="DP7" s="43"/>
      <c r="DQ7" s="43"/>
      <c r="DR7" s="43"/>
      <c r="DS7" s="43"/>
      <c r="DT7" s="43"/>
      <c r="DU7" s="43"/>
      <c r="DV7" s="43"/>
      <c r="DW7" s="43"/>
      <c r="DX7" s="43"/>
      <c r="DY7" s="43"/>
      <c r="DZ7" s="43"/>
    </row>
    <row r="8" spans="1:130" s="5" customFormat="1" x14ac:dyDescent="0.25">
      <c r="A8" s="36" t="s">
        <v>56</v>
      </c>
      <c r="B8" s="49" t="s">
        <v>96</v>
      </c>
      <c r="C8" s="198" t="s">
        <v>206</v>
      </c>
      <c r="D8" s="40" t="s">
        <v>84</v>
      </c>
      <c r="E8" s="133">
        <v>446.59869000000003</v>
      </c>
      <c r="F8" s="133">
        <f t="shared" si="22"/>
        <v>451.00000000000006</v>
      </c>
      <c r="G8" s="191">
        <v>4.0006500000000003</v>
      </c>
      <c r="H8" s="191">
        <v>0.40066000000000002</v>
      </c>
      <c r="I8" s="185">
        <f t="shared" si="23"/>
        <v>4.4013100000000005</v>
      </c>
      <c r="J8" s="38">
        <f t="shared" si="24"/>
        <v>9818.6624806154869</v>
      </c>
      <c r="K8" s="88"/>
      <c r="L8" s="88">
        <v>450.8</v>
      </c>
      <c r="M8" s="93">
        <v>3.9367999999999999</v>
      </c>
      <c r="N8" s="89">
        <v>0.40429999999999999</v>
      </c>
      <c r="O8" s="93">
        <v>4.3411</v>
      </c>
      <c r="P8" s="89">
        <v>9688</v>
      </c>
      <c r="Q8" s="38">
        <f t="shared" si="25"/>
        <v>90.686692313008223</v>
      </c>
      <c r="R8" s="38">
        <f t="shared" si="26"/>
        <v>-1.5959906515191382</v>
      </c>
      <c r="S8" s="38">
        <f t="shared" si="27"/>
        <v>9.3133076869917755</v>
      </c>
      <c r="T8" s="38">
        <f t="shared" si="28"/>
        <v>0.90850097339389424</v>
      </c>
      <c r="U8" s="38">
        <f t="shared" si="0"/>
        <v>-1.3680017994642626</v>
      </c>
      <c r="V8" s="38">
        <f t="shared" si="1"/>
        <v>-1.3307564128357352</v>
      </c>
      <c r="W8" s="174"/>
      <c r="X8" s="157">
        <f t="shared" si="2"/>
        <v>-0.67527122701258913</v>
      </c>
      <c r="Y8" s="157">
        <f t="shared" si="3"/>
        <v>-5.6752712270125887</v>
      </c>
      <c r="Z8" s="157">
        <f t="shared" si="4"/>
        <v>4.3247287729874113</v>
      </c>
      <c r="AA8" s="157">
        <f t="shared" si="5"/>
        <v>-6.4201915223817174</v>
      </c>
      <c r="AB8" s="157">
        <f t="shared" si="6"/>
        <v>5.0696490683565383</v>
      </c>
      <c r="AC8" s="157">
        <f t="shared" si="7"/>
        <v>1.2494627280298074E-2</v>
      </c>
      <c r="AD8" s="157">
        <f t="shared" si="8"/>
        <v>-4.9875053727197018</v>
      </c>
      <c r="AE8" s="157">
        <f t="shared" si="9"/>
        <v>5.0124946272802982</v>
      </c>
      <c r="AF8" s="157">
        <f t="shared" si="10"/>
        <v>-2.839671906621192</v>
      </c>
      <c r="AG8" s="157">
        <f t="shared" si="11"/>
        <v>2.8646611611817883</v>
      </c>
      <c r="AH8" s="157">
        <f t="shared" si="12"/>
        <v>-0.66076202342620693</v>
      </c>
      <c r="AI8" s="157">
        <f t="shared" si="13"/>
        <v>-5.6607620234262068</v>
      </c>
      <c r="AJ8" s="157">
        <f t="shared" si="14"/>
        <v>4.3392379765737932</v>
      </c>
      <c r="AK8" s="157">
        <f t="shared" si="15"/>
        <v>-3.908734552789455</v>
      </c>
      <c r="AL8" s="157">
        <f t="shared" si="16"/>
        <v>2.5872105059370414</v>
      </c>
      <c r="AM8" s="157">
        <f t="shared" si="17"/>
        <v>-0.8175976624775233</v>
      </c>
      <c r="AN8" s="157">
        <f t="shared" si="18"/>
        <v>-5.8175976624775236</v>
      </c>
      <c r="AO8" s="157">
        <f t="shared" si="19"/>
        <v>4.1824023375224764</v>
      </c>
      <c r="AP8" s="157">
        <f t="shared" si="20"/>
        <v>-3.9779470727569533</v>
      </c>
      <c r="AQ8" s="157">
        <f t="shared" si="21"/>
        <v>2.3427517478019069</v>
      </c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  <c r="CL8" s="43"/>
      <c r="CM8" s="43"/>
      <c r="CN8" s="43"/>
      <c r="CO8" s="43"/>
      <c r="CP8" s="43"/>
      <c r="CQ8" s="43"/>
      <c r="CR8" s="43"/>
      <c r="CS8" s="43"/>
      <c r="CT8" s="43"/>
      <c r="CU8" s="43"/>
      <c r="CV8" s="43"/>
      <c r="CW8" s="43"/>
      <c r="CX8" s="43"/>
      <c r="CY8" s="43"/>
      <c r="CZ8" s="43"/>
      <c r="DA8" s="43"/>
      <c r="DB8" s="43"/>
      <c r="DC8" s="43"/>
      <c r="DD8" s="43"/>
      <c r="DE8" s="43"/>
      <c r="DF8" s="43"/>
      <c r="DG8" s="43"/>
      <c r="DH8" s="43"/>
      <c r="DI8" s="43"/>
      <c r="DJ8" s="43"/>
      <c r="DK8" s="43"/>
      <c r="DL8" s="43"/>
      <c r="DM8" s="43"/>
      <c r="DN8" s="43"/>
      <c r="DO8" s="43"/>
      <c r="DP8" s="43"/>
      <c r="DQ8" s="43"/>
      <c r="DR8" s="43"/>
      <c r="DS8" s="43"/>
      <c r="DT8" s="43"/>
      <c r="DU8" s="43"/>
      <c r="DV8" s="43"/>
      <c r="DW8" s="43"/>
      <c r="DX8" s="43"/>
      <c r="DY8" s="43"/>
      <c r="DZ8" s="43"/>
    </row>
    <row r="9" spans="1:130" s="5" customFormat="1" x14ac:dyDescent="0.25">
      <c r="A9" s="36" t="s">
        <v>56</v>
      </c>
      <c r="B9" s="49" t="s">
        <v>96</v>
      </c>
      <c r="C9" s="198" t="s">
        <v>206</v>
      </c>
      <c r="D9" s="40" t="s">
        <v>85</v>
      </c>
      <c r="E9" s="133">
        <v>446.09881000000007</v>
      </c>
      <c r="F9" s="133">
        <f t="shared" si="22"/>
        <v>450.50000000000011</v>
      </c>
      <c r="G9" s="191">
        <v>4.0007999999999999</v>
      </c>
      <c r="H9" s="191">
        <v>0.40039000000000002</v>
      </c>
      <c r="I9" s="185">
        <f t="shared" si="23"/>
        <v>4.4011899999999997</v>
      </c>
      <c r="J9" s="38">
        <f t="shared" si="24"/>
        <v>9829.3570509367128</v>
      </c>
      <c r="K9" s="89"/>
      <c r="L9" s="88">
        <v>450.3</v>
      </c>
      <c r="M9" s="89">
        <v>3.9329000000000001</v>
      </c>
      <c r="N9" s="93">
        <v>0.40289999999999998</v>
      </c>
      <c r="O9" s="89">
        <v>4.3558000000000003</v>
      </c>
      <c r="P9" s="97">
        <v>9732</v>
      </c>
      <c r="Q9" s="38">
        <f t="shared" ref="Q9" si="29">IF(M9="","",(M9/O9)*100)</f>
        <v>90.291106111391713</v>
      </c>
      <c r="R9" s="38">
        <f t="shared" ref="R9" si="30">IF(M9="","",((M9-G9)/G9)*100)</f>
        <v>-1.6971605678864192</v>
      </c>
      <c r="S9" s="38">
        <f t="shared" ref="S9" si="31">IF(N9="","",(N9/O9)*100)</f>
        <v>9.2497359842049676</v>
      </c>
      <c r="T9" s="38">
        <f t="shared" ref="T9" si="32">IF(N9="","",((N9-H9)/H9)*100)</f>
        <v>0.62688878343613885</v>
      </c>
      <c r="U9" s="38">
        <f t="shared" ref="U9" si="33">((O9-I9)/I9)*100</f>
        <v>-1.0313119860764788</v>
      </c>
      <c r="V9" s="38">
        <f t="shared" ref="V9" si="34">((P9-J9)/J9)*100</f>
        <v>-0.99047221941576424</v>
      </c>
      <c r="W9" s="174"/>
      <c r="X9" s="157">
        <f t="shared" si="2"/>
        <v>-0.67527122701258913</v>
      </c>
      <c r="Y9" s="157">
        <f t="shared" si="3"/>
        <v>-5.6752712270125887</v>
      </c>
      <c r="Z9" s="157">
        <f t="shared" si="4"/>
        <v>4.3247287729874113</v>
      </c>
      <c r="AA9" s="157">
        <f t="shared" si="5"/>
        <v>-6.4201915223817174</v>
      </c>
      <c r="AB9" s="157">
        <f t="shared" si="6"/>
        <v>5.0696490683565383</v>
      </c>
      <c r="AC9" s="157">
        <f t="shared" si="7"/>
        <v>1.2494627280298074E-2</v>
      </c>
      <c r="AD9" s="157">
        <f t="shared" si="8"/>
        <v>-4.9875053727197018</v>
      </c>
      <c r="AE9" s="157">
        <f t="shared" si="9"/>
        <v>5.0124946272802982</v>
      </c>
      <c r="AF9" s="157">
        <f t="shared" si="10"/>
        <v>-2.839671906621192</v>
      </c>
      <c r="AG9" s="157">
        <f t="shared" si="11"/>
        <v>2.8646611611817883</v>
      </c>
      <c r="AH9" s="157">
        <f t="shared" si="12"/>
        <v>-0.66076202342620693</v>
      </c>
      <c r="AI9" s="157">
        <f t="shared" si="13"/>
        <v>-5.6607620234262068</v>
      </c>
      <c r="AJ9" s="157">
        <f t="shared" si="14"/>
        <v>4.3392379765737932</v>
      </c>
      <c r="AK9" s="157">
        <f t="shared" si="15"/>
        <v>-3.908734552789455</v>
      </c>
      <c r="AL9" s="157">
        <f t="shared" si="16"/>
        <v>2.5872105059370414</v>
      </c>
      <c r="AM9" s="157">
        <f t="shared" si="17"/>
        <v>-0.8175976624775233</v>
      </c>
      <c r="AN9" s="157">
        <f t="shared" si="18"/>
        <v>-5.8175976624775236</v>
      </c>
      <c r="AO9" s="157">
        <f t="shared" si="19"/>
        <v>4.1824023375224764</v>
      </c>
      <c r="AP9" s="157">
        <f t="shared" si="20"/>
        <v>-3.9779470727569533</v>
      </c>
      <c r="AQ9" s="157">
        <f t="shared" si="21"/>
        <v>2.3427517478019069</v>
      </c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3"/>
      <c r="CE9" s="43"/>
      <c r="CF9" s="43"/>
      <c r="CG9" s="43"/>
      <c r="CH9" s="43"/>
      <c r="CI9" s="43"/>
      <c r="CJ9" s="43"/>
      <c r="CK9" s="43"/>
      <c r="CL9" s="43"/>
      <c r="CM9" s="43"/>
      <c r="CN9" s="43"/>
      <c r="CO9" s="43"/>
      <c r="CP9" s="43"/>
      <c r="CQ9" s="43"/>
      <c r="CR9" s="43"/>
      <c r="CS9" s="43"/>
      <c r="CT9" s="43"/>
      <c r="CU9" s="43"/>
      <c r="CV9" s="43"/>
      <c r="CW9" s="43"/>
      <c r="CX9" s="43"/>
      <c r="CY9" s="43"/>
      <c r="CZ9" s="43"/>
      <c r="DA9" s="43"/>
      <c r="DB9" s="43"/>
      <c r="DC9" s="43"/>
      <c r="DD9" s="43"/>
      <c r="DE9" s="43"/>
      <c r="DF9" s="43"/>
      <c r="DG9" s="43"/>
      <c r="DH9" s="43"/>
      <c r="DI9" s="43"/>
      <c r="DJ9" s="43"/>
      <c r="DK9" s="43"/>
      <c r="DL9" s="43"/>
      <c r="DM9" s="43"/>
      <c r="DN9" s="43"/>
      <c r="DO9" s="43"/>
      <c r="DP9" s="43"/>
      <c r="DQ9" s="43"/>
      <c r="DR9" s="43"/>
      <c r="DS9" s="43"/>
      <c r="DT9" s="43"/>
      <c r="DU9" s="43"/>
      <c r="DV9" s="43"/>
      <c r="DW9" s="43"/>
      <c r="DX9" s="43"/>
      <c r="DY9" s="43"/>
      <c r="DZ9" s="43"/>
    </row>
    <row r="10" spans="1:130" s="5" customFormat="1" x14ac:dyDescent="0.25">
      <c r="A10" s="36" t="s">
        <v>15</v>
      </c>
      <c r="B10" s="49" t="s">
        <v>97</v>
      </c>
      <c r="C10" s="36" t="s">
        <v>161</v>
      </c>
      <c r="D10" s="40" t="s">
        <v>83</v>
      </c>
      <c r="E10" s="133">
        <v>446.29841999999991</v>
      </c>
      <c r="F10" s="133">
        <f t="shared" si="22"/>
        <v>450.69999999999987</v>
      </c>
      <c r="G10" s="191">
        <v>4.0007700000000002</v>
      </c>
      <c r="H10" s="191">
        <v>0.40081</v>
      </c>
      <c r="I10" s="185">
        <f t="shared" si="23"/>
        <v>4.40158</v>
      </c>
      <c r="J10" s="38">
        <f t="shared" si="24"/>
        <v>9825.8444906678196</v>
      </c>
      <c r="K10" s="88"/>
      <c r="L10" s="88">
        <v>450.5</v>
      </c>
      <c r="M10" s="89">
        <v>4.1951999999999998</v>
      </c>
      <c r="N10" s="93">
        <v>0.39629999999999999</v>
      </c>
      <c r="O10" s="89">
        <v>4.5914999999999999</v>
      </c>
      <c r="P10" s="89">
        <v>10257</v>
      </c>
      <c r="Q10" s="38">
        <f t="shared" ref="Q10:Q63" si="35">IF(M10="","",(M10/O10)*100)</f>
        <v>91.368833714472402</v>
      </c>
      <c r="R10" s="38">
        <f t="shared" ref="R10:R63" si="36">IF(M10="","",((M10-G10)/G10)*100)</f>
        <v>4.8598144857114915</v>
      </c>
      <c r="S10" s="38">
        <f t="shared" ref="S10:S63" si="37">IF(N10="","",(N10/O10)*100)</f>
        <v>8.6311662855276055</v>
      </c>
      <c r="T10" s="38">
        <f t="shared" ref="T10:T63" si="38">IF(N10="","",((N10-H10)/H10)*100)</f>
        <v>-1.125221426611116</v>
      </c>
      <c r="U10" s="38">
        <f t="shared" ref="U10:U66" si="39">((O10-I10)/I10)*100</f>
        <v>4.314814225800732</v>
      </c>
      <c r="V10" s="38">
        <f t="shared" ref="V10:V66" si="40">((P10-J10)/J10)*100</f>
        <v>4.3879740793951498</v>
      </c>
      <c r="W10" s="174"/>
      <c r="X10" s="157">
        <f t="shared" si="2"/>
        <v>-0.67527122701258913</v>
      </c>
      <c r="Y10" s="157">
        <f t="shared" si="3"/>
        <v>-5.6752712270125887</v>
      </c>
      <c r="Z10" s="157">
        <f t="shared" si="4"/>
        <v>4.3247287729874113</v>
      </c>
      <c r="AA10" s="157">
        <f t="shared" si="5"/>
        <v>-6.4201915223817174</v>
      </c>
      <c r="AB10" s="157">
        <f t="shared" si="6"/>
        <v>5.0696490683565383</v>
      </c>
      <c r="AC10" s="157">
        <f t="shared" si="7"/>
        <v>1.2494627280298074E-2</v>
      </c>
      <c r="AD10" s="157">
        <f t="shared" si="8"/>
        <v>-4.9875053727197018</v>
      </c>
      <c r="AE10" s="157">
        <f t="shared" si="9"/>
        <v>5.0124946272802982</v>
      </c>
      <c r="AF10" s="157">
        <f t="shared" si="10"/>
        <v>-2.839671906621192</v>
      </c>
      <c r="AG10" s="157">
        <f t="shared" si="11"/>
        <v>2.8646611611817883</v>
      </c>
      <c r="AH10" s="157">
        <f t="shared" si="12"/>
        <v>-0.66076202342620693</v>
      </c>
      <c r="AI10" s="157">
        <f t="shared" si="13"/>
        <v>-5.6607620234262068</v>
      </c>
      <c r="AJ10" s="157">
        <f t="shared" si="14"/>
        <v>4.3392379765737932</v>
      </c>
      <c r="AK10" s="157">
        <f t="shared" si="15"/>
        <v>-3.908734552789455</v>
      </c>
      <c r="AL10" s="157">
        <f t="shared" si="16"/>
        <v>2.5872105059370414</v>
      </c>
      <c r="AM10" s="157">
        <f t="shared" si="17"/>
        <v>-0.8175976624775233</v>
      </c>
      <c r="AN10" s="157">
        <f t="shared" si="18"/>
        <v>-5.8175976624775236</v>
      </c>
      <c r="AO10" s="157">
        <f t="shared" si="19"/>
        <v>4.1824023375224764</v>
      </c>
      <c r="AP10" s="157">
        <f t="shared" si="20"/>
        <v>-3.9779470727569533</v>
      </c>
      <c r="AQ10" s="157">
        <f t="shared" si="21"/>
        <v>2.3427517478019069</v>
      </c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3"/>
      <c r="CA10" s="43"/>
      <c r="CB10" s="43"/>
      <c r="CC10" s="43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3"/>
      <c r="CO10" s="43"/>
      <c r="CP10" s="43"/>
      <c r="CQ10" s="43"/>
      <c r="CR10" s="43"/>
      <c r="CS10" s="43"/>
      <c r="CT10" s="43"/>
      <c r="CU10" s="43"/>
      <c r="CV10" s="43"/>
      <c r="CW10" s="43"/>
      <c r="CX10" s="43"/>
      <c r="CY10" s="43"/>
      <c r="CZ10" s="43"/>
      <c r="DA10" s="43"/>
      <c r="DB10" s="43"/>
      <c r="DC10" s="43"/>
      <c r="DD10" s="43"/>
      <c r="DE10" s="43"/>
      <c r="DF10" s="43"/>
      <c r="DG10" s="43"/>
      <c r="DH10" s="43"/>
      <c r="DI10" s="43"/>
      <c r="DJ10" s="43"/>
      <c r="DK10" s="43"/>
      <c r="DL10" s="43"/>
      <c r="DM10" s="43"/>
      <c r="DN10" s="43"/>
      <c r="DO10" s="43"/>
      <c r="DP10" s="43"/>
      <c r="DQ10" s="43"/>
      <c r="DR10" s="43"/>
      <c r="DS10" s="43"/>
      <c r="DT10" s="43"/>
      <c r="DU10" s="43"/>
      <c r="DV10" s="43"/>
      <c r="DW10" s="43"/>
      <c r="DX10" s="43"/>
      <c r="DY10" s="43"/>
      <c r="DZ10" s="43"/>
    </row>
    <row r="11" spans="1:130" s="5" customFormat="1" x14ac:dyDescent="0.25">
      <c r="A11" s="36" t="s">
        <v>15</v>
      </c>
      <c r="B11" s="49" t="s">
        <v>97</v>
      </c>
      <c r="C11" s="36" t="s">
        <v>161</v>
      </c>
      <c r="D11" s="40" t="s">
        <v>84</v>
      </c>
      <c r="E11" s="133">
        <v>445.99892999999997</v>
      </c>
      <c r="F11" s="133">
        <f t="shared" si="22"/>
        <v>450.4</v>
      </c>
      <c r="G11" s="191">
        <v>4.0003200000000003</v>
      </c>
      <c r="H11" s="191">
        <v>0.40075</v>
      </c>
      <c r="I11" s="185">
        <f t="shared" si="23"/>
        <v>4.4010700000000007</v>
      </c>
      <c r="J11" s="38">
        <f t="shared" si="24"/>
        <v>9831.28307008101</v>
      </c>
      <c r="K11" s="88"/>
      <c r="L11" s="88">
        <v>450.3</v>
      </c>
      <c r="M11" s="89">
        <v>4.1421000000000001</v>
      </c>
      <c r="N11" s="93">
        <v>0.39679999999999999</v>
      </c>
      <c r="O11" s="93">
        <v>4.5388999999999999</v>
      </c>
      <c r="P11" s="89">
        <v>10143</v>
      </c>
      <c r="Q11" s="38">
        <f t="shared" si="35"/>
        <v>91.257793738571024</v>
      </c>
      <c r="R11" s="38">
        <f t="shared" si="36"/>
        <v>3.54421646268298</v>
      </c>
      <c r="S11" s="38">
        <f t="shared" si="37"/>
        <v>8.7422062614289811</v>
      </c>
      <c r="T11" s="38">
        <f t="shared" si="38"/>
        <v>-0.9856519026824726</v>
      </c>
      <c r="U11" s="38">
        <f t="shared" si="39"/>
        <v>3.1317384181573851</v>
      </c>
      <c r="V11" s="38">
        <f t="shared" si="40"/>
        <v>3.1706637648103184</v>
      </c>
      <c r="W11" s="174"/>
      <c r="X11" s="157">
        <f t="shared" si="2"/>
        <v>-0.67527122701258913</v>
      </c>
      <c r="Y11" s="157">
        <f t="shared" si="3"/>
        <v>-5.6752712270125887</v>
      </c>
      <c r="Z11" s="157">
        <f t="shared" si="4"/>
        <v>4.3247287729874113</v>
      </c>
      <c r="AA11" s="157">
        <f t="shared" si="5"/>
        <v>-6.4201915223817174</v>
      </c>
      <c r="AB11" s="157">
        <f t="shared" si="6"/>
        <v>5.0696490683565383</v>
      </c>
      <c r="AC11" s="157">
        <f t="shared" si="7"/>
        <v>1.2494627280298074E-2</v>
      </c>
      <c r="AD11" s="157">
        <f t="shared" si="8"/>
        <v>-4.9875053727197018</v>
      </c>
      <c r="AE11" s="157">
        <f t="shared" si="9"/>
        <v>5.0124946272802982</v>
      </c>
      <c r="AF11" s="157">
        <f t="shared" si="10"/>
        <v>-2.839671906621192</v>
      </c>
      <c r="AG11" s="157">
        <f t="shared" si="11"/>
        <v>2.8646611611817883</v>
      </c>
      <c r="AH11" s="157">
        <f t="shared" si="12"/>
        <v>-0.66076202342620693</v>
      </c>
      <c r="AI11" s="157">
        <f t="shared" si="13"/>
        <v>-5.6607620234262068</v>
      </c>
      <c r="AJ11" s="157">
        <f t="shared" si="14"/>
        <v>4.3392379765737932</v>
      </c>
      <c r="AK11" s="157">
        <f t="shared" si="15"/>
        <v>-3.908734552789455</v>
      </c>
      <c r="AL11" s="157">
        <f t="shared" si="16"/>
        <v>2.5872105059370414</v>
      </c>
      <c r="AM11" s="157">
        <f t="shared" si="17"/>
        <v>-0.8175976624775233</v>
      </c>
      <c r="AN11" s="157">
        <f t="shared" si="18"/>
        <v>-5.8175976624775236</v>
      </c>
      <c r="AO11" s="157">
        <f t="shared" si="19"/>
        <v>4.1824023375224764</v>
      </c>
      <c r="AP11" s="157">
        <f t="shared" si="20"/>
        <v>-3.9779470727569533</v>
      </c>
      <c r="AQ11" s="157">
        <f t="shared" si="21"/>
        <v>2.3427517478019069</v>
      </c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  <c r="BX11" s="43"/>
      <c r="BY11" s="43"/>
      <c r="BZ11" s="43"/>
      <c r="CA11" s="43"/>
      <c r="CB11" s="43"/>
      <c r="CC11" s="43"/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3"/>
      <c r="CO11" s="43"/>
      <c r="CP11" s="43"/>
      <c r="CQ11" s="43"/>
      <c r="CR11" s="43"/>
      <c r="CS11" s="43"/>
      <c r="CT11" s="43"/>
      <c r="CU11" s="43"/>
      <c r="CV11" s="43"/>
      <c r="CW11" s="43"/>
      <c r="CX11" s="43"/>
      <c r="CY11" s="43"/>
      <c r="CZ11" s="43"/>
      <c r="DA11" s="43"/>
      <c r="DB11" s="43"/>
      <c r="DC11" s="43"/>
      <c r="DD11" s="43"/>
      <c r="DE11" s="43"/>
      <c r="DF11" s="43"/>
      <c r="DG11" s="43"/>
      <c r="DH11" s="43"/>
      <c r="DI11" s="43"/>
      <c r="DJ11" s="43"/>
      <c r="DK11" s="43"/>
      <c r="DL11" s="43"/>
      <c r="DM11" s="43"/>
      <c r="DN11" s="43"/>
      <c r="DO11" s="43"/>
      <c r="DP11" s="43"/>
      <c r="DQ11" s="43"/>
      <c r="DR11" s="43"/>
      <c r="DS11" s="43"/>
      <c r="DT11" s="43"/>
      <c r="DU11" s="43"/>
      <c r="DV11" s="43"/>
      <c r="DW11" s="43"/>
      <c r="DX11" s="43"/>
      <c r="DY11" s="43"/>
      <c r="DZ11" s="43"/>
    </row>
    <row r="12" spans="1:130" s="5" customFormat="1" x14ac:dyDescent="0.25">
      <c r="A12" s="36" t="s">
        <v>15</v>
      </c>
      <c r="B12" s="49" t="s">
        <v>97</v>
      </c>
      <c r="C12" s="36" t="s">
        <v>161</v>
      </c>
      <c r="D12" s="40" t="s">
        <v>85</v>
      </c>
      <c r="E12" s="133">
        <v>446.49937</v>
      </c>
      <c r="F12" s="133">
        <f t="shared" si="22"/>
        <v>450.9</v>
      </c>
      <c r="G12" s="191">
        <v>4.0002800000000001</v>
      </c>
      <c r="H12" s="191">
        <v>0.40034999999999998</v>
      </c>
      <c r="I12" s="185">
        <f t="shared" si="23"/>
        <v>4.4006299999999996</v>
      </c>
      <c r="J12" s="38">
        <f t="shared" si="24"/>
        <v>9819.326772677794</v>
      </c>
      <c r="K12" s="88"/>
      <c r="L12" s="88">
        <v>450.7</v>
      </c>
      <c r="M12" s="89">
        <v>4.1656000000000004</v>
      </c>
      <c r="N12" s="93">
        <v>0.39800000000000002</v>
      </c>
      <c r="O12" s="93">
        <v>4.5636000000000001</v>
      </c>
      <c r="P12" s="89">
        <v>10190</v>
      </c>
      <c r="Q12" s="38">
        <f t="shared" si="35"/>
        <v>91.278814970637228</v>
      </c>
      <c r="R12" s="38">
        <f t="shared" si="36"/>
        <v>4.1327107102502909</v>
      </c>
      <c r="S12" s="38">
        <f t="shared" si="37"/>
        <v>8.7211850293627844</v>
      </c>
      <c r="T12" s="38">
        <f t="shared" si="38"/>
        <v>-0.58698638691144334</v>
      </c>
      <c r="U12" s="38">
        <f t="shared" si="39"/>
        <v>3.7033333863560567</v>
      </c>
      <c r="V12" s="38">
        <f t="shared" si="40"/>
        <v>3.7749352466159043</v>
      </c>
      <c r="W12" s="174"/>
      <c r="X12" s="157">
        <f t="shared" si="2"/>
        <v>-0.67527122701258913</v>
      </c>
      <c r="Y12" s="157">
        <f t="shared" si="3"/>
        <v>-5.6752712270125887</v>
      </c>
      <c r="Z12" s="157">
        <f t="shared" si="4"/>
        <v>4.3247287729874113</v>
      </c>
      <c r="AA12" s="157">
        <f t="shared" si="5"/>
        <v>-6.4201915223817174</v>
      </c>
      <c r="AB12" s="157">
        <f t="shared" si="6"/>
        <v>5.0696490683565383</v>
      </c>
      <c r="AC12" s="157">
        <f t="shared" si="7"/>
        <v>1.2494627280298074E-2</v>
      </c>
      <c r="AD12" s="157">
        <f t="shared" si="8"/>
        <v>-4.9875053727197018</v>
      </c>
      <c r="AE12" s="157">
        <f t="shared" si="9"/>
        <v>5.0124946272802982</v>
      </c>
      <c r="AF12" s="157">
        <f t="shared" si="10"/>
        <v>-2.839671906621192</v>
      </c>
      <c r="AG12" s="157">
        <f t="shared" si="11"/>
        <v>2.8646611611817883</v>
      </c>
      <c r="AH12" s="157">
        <f t="shared" si="12"/>
        <v>-0.66076202342620693</v>
      </c>
      <c r="AI12" s="157">
        <f t="shared" si="13"/>
        <v>-5.6607620234262068</v>
      </c>
      <c r="AJ12" s="157">
        <f t="shared" si="14"/>
        <v>4.3392379765737932</v>
      </c>
      <c r="AK12" s="157">
        <f t="shared" si="15"/>
        <v>-3.908734552789455</v>
      </c>
      <c r="AL12" s="157">
        <f t="shared" si="16"/>
        <v>2.5872105059370414</v>
      </c>
      <c r="AM12" s="157">
        <f t="shared" si="17"/>
        <v>-0.8175976624775233</v>
      </c>
      <c r="AN12" s="157">
        <f t="shared" si="18"/>
        <v>-5.8175976624775236</v>
      </c>
      <c r="AO12" s="157">
        <f t="shared" si="19"/>
        <v>4.1824023375224764</v>
      </c>
      <c r="AP12" s="157">
        <f t="shared" si="20"/>
        <v>-3.9779470727569533</v>
      </c>
      <c r="AQ12" s="157">
        <f t="shared" si="21"/>
        <v>2.3427517478019069</v>
      </c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43"/>
      <c r="CT12" s="43"/>
      <c r="CU12" s="43"/>
      <c r="CV12" s="43"/>
      <c r="CW12" s="43"/>
      <c r="CX12" s="43"/>
      <c r="CY12" s="43"/>
      <c r="CZ12" s="43"/>
      <c r="DA12" s="43"/>
      <c r="DB12" s="43"/>
      <c r="DC12" s="43"/>
      <c r="DD12" s="43"/>
      <c r="DE12" s="43"/>
      <c r="DF12" s="43"/>
      <c r="DG12" s="43"/>
      <c r="DH12" s="43"/>
      <c r="DI12" s="43"/>
      <c r="DJ12" s="43"/>
      <c r="DK12" s="43"/>
      <c r="DL12" s="43"/>
      <c r="DM12" s="43"/>
      <c r="DN12" s="43"/>
      <c r="DO12" s="43"/>
      <c r="DP12" s="43"/>
      <c r="DQ12" s="43"/>
      <c r="DR12" s="43"/>
      <c r="DS12" s="43"/>
      <c r="DT12" s="43"/>
      <c r="DU12" s="43"/>
      <c r="DV12" s="43"/>
      <c r="DW12" s="43"/>
      <c r="DX12" s="43"/>
      <c r="DY12" s="43"/>
      <c r="DZ12" s="43"/>
    </row>
    <row r="13" spans="1:130" s="5" customFormat="1" x14ac:dyDescent="0.25">
      <c r="A13" s="36" t="s">
        <v>16</v>
      </c>
      <c r="B13" s="49" t="s">
        <v>173</v>
      </c>
      <c r="C13" s="36" t="s">
        <v>45</v>
      </c>
      <c r="D13" s="40" t="s">
        <v>83</v>
      </c>
      <c r="E13" s="133">
        <v>446.29845999999998</v>
      </c>
      <c r="F13" s="133">
        <f t="shared" si="22"/>
        <v>450.7</v>
      </c>
      <c r="G13" s="191">
        <v>4.0007900000000003</v>
      </c>
      <c r="H13" s="191">
        <v>0.40075</v>
      </c>
      <c r="I13" s="185">
        <f t="shared" si="23"/>
        <v>4.4015400000000007</v>
      </c>
      <c r="J13" s="38">
        <f t="shared" si="24"/>
        <v>9825.7546505942682</v>
      </c>
      <c r="K13" s="89">
        <v>447</v>
      </c>
      <c r="L13" s="89">
        <v>451</v>
      </c>
      <c r="M13" s="93">
        <v>4.1519000000000004</v>
      </c>
      <c r="N13" s="93">
        <v>0.1021</v>
      </c>
      <c r="O13" s="89">
        <v>4.2539999999999996</v>
      </c>
      <c r="P13" s="89">
        <v>9530</v>
      </c>
      <c r="Q13" s="38">
        <f t="shared" si="35"/>
        <v>97.599905970850983</v>
      </c>
      <c r="R13" s="38">
        <f t="shared" si="36"/>
        <v>3.7770040417017654</v>
      </c>
      <c r="S13" s="38">
        <f t="shared" si="37"/>
        <v>2.4000940291490367</v>
      </c>
      <c r="T13" s="38">
        <f t="shared" si="38"/>
        <v>-74.522769806612601</v>
      </c>
      <c r="U13" s="38">
        <f t="shared" si="39"/>
        <v>-3.3520086151665343</v>
      </c>
      <c r="V13" s="38">
        <f t="shared" si="40"/>
        <v>-3.0099942560277628</v>
      </c>
      <c r="W13" s="174"/>
      <c r="X13" s="157">
        <f t="shared" si="2"/>
        <v>-0.67527122701258913</v>
      </c>
      <c r="Y13" s="157">
        <f t="shared" si="3"/>
        <v>-5.6752712270125887</v>
      </c>
      <c r="Z13" s="157">
        <f t="shared" si="4"/>
        <v>4.3247287729874113</v>
      </c>
      <c r="AA13" s="157">
        <f t="shared" si="5"/>
        <v>-6.4201915223817174</v>
      </c>
      <c r="AB13" s="157">
        <f t="shared" si="6"/>
        <v>5.0696490683565383</v>
      </c>
      <c r="AC13" s="157">
        <f t="shared" si="7"/>
        <v>1.2494627280298074E-2</v>
      </c>
      <c r="AD13" s="157">
        <f t="shared" si="8"/>
        <v>-4.9875053727197018</v>
      </c>
      <c r="AE13" s="157">
        <f t="shared" si="9"/>
        <v>5.0124946272802982</v>
      </c>
      <c r="AF13" s="157">
        <f t="shared" si="10"/>
        <v>-2.839671906621192</v>
      </c>
      <c r="AG13" s="157">
        <f t="shared" si="11"/>
        <v>2.8646611611817883</v>
      </c>
      <c r="AH13" s="157">
        <f t="shared" si="12"/>
        <v>-0.66076202342620693</v>
      </c>
      <c r="AI13" s="157">
        <f t="shared" si="13"/>
        <v>-5.6607620234262068</v>
      </c>
      <c r="AJ13" s="157">
        <f t="shared" si="14"/>
        <v>4.3392379765737932</v>
      </c>
      <c r="AK13" s="157">
        <f t="shared" si="15"/>
        <v>-3.908734552789455</v>
      </c>
      <c r="AL13" s="157">
        <f t="shared" si="16"/>
        <v>2.5872105059370414</v>
      </c>
      <c r="AM13" s="157">
        <f t="shared" si="17"/>
        <v>-0.8175976624775233</v>
      </c>
      <c r="AN13" s="157">
        <f t="shared" si="18"/>
        <v>-5.8175976624775236</v>
      </c>
      <c r="AO13" s="157">
        <f t="shared" si="19"/>
        <v>4.1824023375224764</v>
      </c>
      <c r="AP13" s="157">
        <f t="shared" si="20"/>
        <v>-3.9779470727569533</v>
      </c>
      <c r="AQ13" s="157">
        <f t="shared" si="21"/>
        <v>2.3427517478019069</v>
      </c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43"/>
      <c r="CM13" s="43"/>
      <c r="CN13" s="43"/>
      <c r="CO13" s="43"/>
      <c r="CP13" s="43"/>
      <c r="CQ13" s="43"/>
      <c r="CR13" s="43"/>
      <c r="CS13" s="43"/>
      <c r="CT13" s="43"/>
      <c r="CU13" s="43"/>
      <c r="CV13" s="43"/>
      <c r="CW13" s="43"/>
      <c r="CX13" s="43"/>
      <c r="CY13" s="43"/>
      <c r="CZ13" s="43"/>
      <c r="DA13" s="43"/>
      <c r="DB13" s="43"/>
      <c r="DC13" s="43"/>
      <c r="DD13" s="43"/>
      <c r="DE13" s="43"/>
      <c r="DF13" s="43"/>
      <c r="DG13" s="43"/>
      <c r="DH13" s="43"/>
      <c r="DI13" s="43"/>
      <c r="DJ13" s="43"/>
      <c r="DK13" s="43"/>
      <c r="DL13" s="43"/>
      <c r="DM13" s="43"/>
      <c r="DN13" s="43"/>
      <c r="DO13" s="43"/>
      <c r="DP13" s="43"/>
      <c r="DQ13" s="43"/>
      <c r="DR13" s="43"/>
      <c r="DS13" s="43"/>
      <c r="DT13" s="43"/>
      <c r="DU13" s="43"/>
      <c r="DV13" s="43"/>
      <c r="DW13" s="43"/>
      <c r="DX13" s="43"/>
      <c r="DY13" s="43"/>
      <c r="DZ13" s="43"/>
    </row>
    <row r="14" spans="1:130" s="5" customFormat="1" x14ac:dyDescent="0.25">
      <c r="A14" s="36" t="s">
        <v>16</v>
      </c>
      <c r="B14" s="49" t="s">
        <v>173</v>
      </c>
      <c r="C14" s="36" t="s">
        <v>45</v>
      </c>
      <c r="D14" s="40" t="s">
        <v>84</v>
      </c>
      <c r="E14" s="133">
        <v>445.89847999999995</v>
      </c>
      <c r="F14" s="133">
        <f t="shared" si="22"/>
        <v>450.29999999999995</v>
      </c>
      <c r="G14" s="191">
        <v>4.0008900000000001</v>
      </c>
      <c r="H14" s="191">
        <v>0.40062999999999999</v>
      </c>
      <c r="I14" s="185">
        <f t="shared" si="23"/>
        <v>4.4015199999999997</v>
      </c>
      <c r="J14" s="38">
        <f t="shared" si="24"/>
        <v>9834.4913202903208</v>
      </c>
      <c r="K14" s="89">
        <v>446</v>
      </c>
      <c r="L14" s="89">
        <v>450</v>
      </c>
      <c r="M14" s="93">
        <v>4.1360000000000001</v>
      </c>
      <c r="N14" s="93">
        <v>0.15</v>
      </c>
      <c r="O14" s="89">
        <v>4.2859999999999996</v>
      </c>
      <c r="P14" s="89">
        <v>9620</v>
      </c>
      <c r="Q14" s="38">
        <f t="shared" si="35"/>
        <v>96.500233317778822</v>
      </c>
      <c r="R14" s="38">
        <f t="shared" si="36"/>
        <v>3.3769986178075397</v>
      </c>
      <c r="S14" s="38">
        <f t="shared" si="37"/>
        <v>3.4997666822211859</v>
      </c>
      <c r="T14" s="38">
        <f t="shared" si="38"/>
        <v>-62.558969622844032</v>
      </c>
      <c r="U14" s="38">
        <f t="shared" si="39"/>
        <v>-2.624547883458443</v>
      </c>
      <c r="V14" s="38">
        <f t="shared" si="40"/>
        <v>-2.1810108251129035</v>
      </c>
      <c r="W14" s="174"/>
      <c r="X14" s="157">
        <f t="shared" si="2"/>
        <v>-0.67527122701258913</v>
      </c>
      <c r="Y14" s="157">
        <f t="shared" si="3"/>
        <v>-5.6752712270125887</v>
      </c>
      <c r="Z14" s="157">
        <f t="shared" si="4"/>
        <v>4.3247287729874113</v>
      </c>
      <c r="AA14" s="157">
        <f t="shared" si="5"/>
        <v>-6.4201915223817174</v>
      </c>
      <c r="AB14" s="157">
        <f t="shared" si="6"/>
        <v>5.0696490683565383</v>
      </c>
      <c r="AC14" s="157">
        <f t="shared" si="7"/>
        <v>1.2494627280298074E-2</v>
      </c>
      <c r="AD14" s="157">
        <f t="shared" si="8"/>
        <v>-4.9875053727197018</v>
      </c>
      <c r="AE14" s="157">
        <f t="shared" si="9"/>
        <v>5.0124946272802982</v>
      </c>
      <c r="AF14" s="157">
        <f t="shared" si="10"/>
        <v>-2.839671906621192</v>
      </c>
      <c r="AG14" s="157">
        <f t="shared" si="11"/>
        <v>2.8646611611817883</v>
      </c>
      <c r="AH14" s="157">
        <f t="shared" si="12"/>
        <v>-0.66076202342620693</v>
      </c>
      <c r="AI14" s="157">
        <f t="shared" si="13"/>
        <v>-5.6607620234262068</v>
      </c>
      <c r="AJ14" s="157">
        <f t="shared" si="14"/>
        <v>4.3392379765737932</v>
      </c>
      <c r="AK14" s="157">
        <f t="shared" si="15"/>
        <v>-3.908734552789455</v>
      </c>
      <c r="AL14" s="157">
        <f t="shared" si="16"/>
        <v>2.5872105059370414</v>
      </c>
      <c r="AM14" s="157">
        <f t="shared" si="17"/>
        <v>-0.8175976624775233</v>
      </c>
      <c r="AN14" s="157">
        <f t="shared" si="18"/>
        <v>-5.8175976624775236</v>
      </c>
      <c r="AO14" s="157">
        <f t="shared" si="19"/>
        <v>4.1824023375224764</v>
      </c>
      <c r="AP14" s="157">
        <f t="shared" si="20"/>
        <v>-3.9779470727569533</v>
      </c>
      <c r="AQ14" s="157">
        <f t="shared" si="21"/>
        <v>2.3427517478019069</v>
      </c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3"/>
      <c r="CA14" s="43"/>
      <c r="CB14" s="43"/>
      <c r="CC14" s="43"/>
      <c r="CD14" s="43"/>
      <c r="CE14" s="43"/>
      <c r="CF14" s="43"/>
      <c r="CG14" s="43"/>
      <c r="CH14" s="43"/>
      <c r="CI14" s="43"/>
      <c r="CJ14" s="43"/>
      <c r="CK14" s="43"/>
      <c r="CL14" s="43"/>
      <c r="CM14" s="43"/>
      <c r="CN14" s="43"/>
      <c r="CO14" s="43"/>
      <c r="CP14" s="43"/>
      <c r="CQ14" s="43"/>
      <c r="CR14" s="43"/>
      <c r="CS14" s="43"/>
      <c r="CT14" s="43"/>
      <c r="CU14" s="43"/>
      <c r="CV14" s="43"/>
      <c r="CW14" s="43"/>
      <c r="CX14" s="43"/>
      <c r="CY14" s="43"/>
      <c r="CZ14" s="43"/>
      <c r="DA14" s="43"/>
      <c r="DB14" s="43"/>
      <c r="DC14" s="43"/>
      <c r="DD14" s="43"/>
      <c r="DE14" s="43"/>
      <c r="DF14" s="43"/>
      <c r="DG14" s="43"/>
      <c r="DH14" s="43"/>
      <c r="DI14" s="43"/>
      <c r="DJ14" s="43"/>
      <c r="DK14" s="43"/>
      <c r="DL14" s="43"/>
      <c r="DM14" s="43"/>
      <c r="DN14" s="43"/>
      <c r="DO14" s="43"/>
      <c r="DP14" s="43"/>
      <c r="DQ14" s="43"/>
      <c r="DR14" s="43"/>
      <c r="DS14" s="43"/>
      <c r="DT14" s="43"/>
      <c r="DU14" s="43"/>
      <c r="DV14" s="43"/>
      <c r="DW14" s="43"/>
      <c r="DX14" s="43"/>
      <c r="DY14" s="43"/>
      <c r="DZ14" s="43"/>
    </row>
    <row r="15" spans="1:130" s="5" customFormat="1" x14ac:dyDescent="0.25">
      <c r="A15" s="36" t="s">
        <v>16</v>
      </c>
      <c r="B15" s="49" t="s">
        <v>173</v>
      </c>
      <c r="C15" s="36" t="s">
        <v>45</v>
      </c>
      <c r="D15" s="40" t="s">
        <v>85</v>
      </c>
      <c r="E15" s="133">
        <v>446.5992</v>
      </c>
      <c r="F15" s="133">
        <f t="shared" si="22"/>
        <v>451</v>
      </c>
      <c r="G15" s="191">
        <v>4.0003799999999998</v>
      </c>
      <c r="H15" s="191">
        <v>0.40042</v>
      </c>
      <c r="I15" s="185">
        <f t="shared" si="23"/>
        <v>4.4008000000000003</v>
      </c>
      <c r="J15" s="38">
        <f t="shared" si="24"/>
        <v>9817.5177925476255</v>
      </c>
      <c r="K15" s="89">
        <v>447</v>
      </c>
      <c r="L15" s="89">
        <v>451</v>
      </c>
      <c r="M15" s="93">
        <v>4.1254999999999997</v>
      </c>
      <c r="N15" s="93">
        <v>0.1585</v>
      </c>
      <c r="O15" s="117">
        <v>4.2839999999999998</v>
      </c>
      <c r="P15" s="89">
        <v>9590</v>
      </c>
      <c r="Q15" s="38">
        <f t="shared" si="35"/>
        <v>96.30018674136322</v>
      </c>
      <c r="R15" s="38">
        <f t="shared" si="36"/>
        <v>3.1277028682275159</v>
      </c>
      <c r="S15" s="38">
        <f t="shared" si="37"/>
        <v>3.6998132586367882</v>
      </c>
      <c r="T15" s="38">
        <f t="shared" si="38"/>
        <v>-60.416562609260268</v>
      </c>
      <c r="U15" s="38">
        <f t="shared" si="39"/>
        <v>-2.654062897654982</v>
      </c>
      <c r="V15" s="38">
        <f t="shared" si="40"/>
        <v>-2.317467585547254</v>
      </c>
      <c r="W15" s="174"/>
      <c r="X15" s="157">
        <f t="shared" si="2"/>
        <v>-0.67527122701258913</v>
      </c>
      <c r="Y15" s="157">
        <f t="shared" si="3"/>
        <v>-5.6752712270125887</v>
      </c>
      <c r="Z15" s="157">
        <f t="shared" si="4"/>
        <v>4.3247287729874113</v>
      </c>
      <c r="AA15" s="157">
        <f t="shared" si="5"/>
        <v>-6.4201915223817174</v>
      </c>
      <c r="AB15" s="157">
        <f t="shared" si="6"/>
        <v>5.0696490683565383</v>
      </c>
      <c r="AC15" s="157">
        <f t="shared" si="7"/>
        <v>1.2494627280298074E-2</v>
      </c>
      <c r="AD15" s="157">
        <f t="shared" si="8"/>
        <v>-4.9875053727197018</v>
      </c>
      <c r="AE15" s="157">
        <f t="shared" si="9"/>
        <v>5.0124946272802982</v>
      </c>
      <c r="AF15" s="157">
        <f t="shared" si="10"/>
        <v>-2.839671906621192</v>
      </c>
      <c r="AG15" s="157">
        <f t="shared" si="11"/>
        <v>2.8646611611817883</v>
      </c>
      <c r="AH15" s="157">
        <f t="shared" si="12"/>
        <v>-0.66076202342620693</v>
      </c>
      <c r="AI15" s="157">
        <f t="shared" si="13"/>
        <v>-5.6607620234262068</v>
      </c>
      <c r="AJ15" s="157">
        <f t="shared" si="14"/>
        <v>4.3392379765737932</v>
      </c>
      <c r="AK15" s="157">
        <f t="shared" si="15"/>
        <v>-3.908734552789455</v>
      </c>
      <c r="AL15" s="157">
        <f t="shared" si="16"/>
        <v>2.5872105059370414</v>
      </c>
      <c r="AM15" s="157">
        <f t="shared" si="17"/>
        <v>-0.8175976624775233</v>
      </c>
      <c r="AN15" s="157">
        <f t="shared" si="18"/>
        <v>-5.8175976624775236</v>
      </c>
      <c r="AO15" s="157">
        <f t="shared" si="19"/>
        <v>4.1824023375224764</v>
      </c>
      <c r="AP15" s="157">
        <f t="shared" si="20"/>
        <v>-3.9779470727569533</v>
      </c>
      <c r="AQ15" s="157">
        <f t="shared" si="21"/>
        <v>2.3427517478019069</v>
      </c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  <c r="BX15" s="43"/>
      <c r="BY15" s="43"/>
      <c r="BZ15" s="43"/>
      <c r="CA15" s="43"/>
      <c r="CB15" s="43"/>
      <c r="CC15" s="43"/>
      <c r="CD15" s="43"/>
      <c r="CE15" s="43"/>
      <c r="CF15" s="43"/>
      <c r="CG15" s="43"/>
      <c r="CH15" s="43"/>
      <c r="CI15" s="43"/>
      <c r="CJ15" s="43"/>
      <c r="CK15" s="43"/>
      <c r="CL15" s="43"/>
      <c r="CM15" s="43"/>
      <c r="CN15" s="43"/>
      <c r="CO15" s="43"/>
      <c r="CP15" s="43"/>
      <c r="CQ15" s="43"/>
      <c r="CR15" s="43"/>
      <c r="CS15" s="43"/>
      <c r="CT15" s="43"/>
      <c r="CU15" s="43"/>
      <c r="CV15" s="43"/>
      <c r="CW15" s="43"/>
      <c r="CX15" s="43"/>
      <c r="CY15" s="43"/>
      <c r="CZ15" s="43"/>
      <c r="DA15" s="43"/>
      <c r="DB15" s="43"/>
      <c r="DC15" s="43"/>
      <c r="DD15" s="43"/>
      <c r="DE15" s="43"/>
      <c r="DF15" s="43"/>
      <c r="DG15" s="43"/>
      <c r="DH15" s="43"/>
      <c r="DI15" s="43"/>
      <c r="DJ15" s="43"/>
      <c r="DK15" s="43"/>
      <c r="DL15" s="43"/>
      <c r="DM15" s="43"/>
      <c r="DN15" s="43"/>
      <c r="DO15" s="43"/>
      <c r="DP15" s="43"/>
      <c r="DQ15" s="43"/>
      <c r="DR15" s="43"/>
      <c r="DS15" s="43"/>
      <c r="DT15" s="43"/>
      <c r="DU15" s="43"/>
      <c r="DV15" s="43"/>
      <c r="DW15" s="43"/>
      <c r="DX15" s="43"/>
      <c r="DY15" s="43"/>
      <c r="DZ15" s="43"/>
    </row>
    <row r="16" spans="1:130" s="5" customFormat="1" x14ac:dyDescent="0.25">
      <c r="A16" s="36" t="s">
        <v>17</v>
      </c>
      <c r="B16" s="49" t="s">
        <v>98</v>
      </c>
      <c r="C16" s="36" t="s">
        <v>46</v>
      </c>
      <c r="D16" s="40" t="s">
        <v>83</v>
      </c>
      <c r="E16" s="133">
        <v>445.69923</v>
      </c>
      <c r="F16" s="133">
        <f t="shared" si="22"/>
        <v>450.1</v>
      </c>
      <c r="G16" s="191">
        <v>4.0004499999999998</v>
      </c>
      <c r="H16" s="191">
        <v>0.40032000000000001</v>
      </c>
      <c r="I16" s="185">
        <f t="shared" si="23"/>
        <v>4.4007699999999996</v>
      </c>
      <c r="J16" s="38">
        <f t="shared" si="24"/>
        <v>9837.2012316576747</v>
      </c>
      <c r="K16" s="93">
        <v>445.25009999999997</v>
      </c>
      <c r="L16" s="88">
        <v>449.8</v>
      </c>
      <c r="M16" s="93">
        <v>4.1510999999999996</v>
      </c>
      <c r="N16" s="89">
        <v>0.39879999999999999</v>
      </c>
      <c r="O16" s="93">
        <v>4.5499000000000001</v>
      </c>
      <c r="P16" s="89">
        <v>10179</v>
      </c>
      <c r="Q16" s="38">
        <f t="shared" si="35"/>
        <v>91.234972197191126</v>
      </c>
      <c r="R16" s="38">
        <f t="shared" si="36"/>
        <v>3.765826344536233</v>
      </c>
      <c r="S16" s="38">
        <f t="shared" si="37"/>
        <v>8.7650278028088522</v>
      </c>
      <c r="T16" s="38">
        <f t="shared" si="38"/>
        <v>-0.37969624300560084</v>
      </c>
      <c r="U16" s="38">
        <f t="shared" si="39"/>
        <v>3.3887251549160813</v>
      </c>
      <c r="V16" s="38">
        <f t="shared" si="40"/>
        <v>3.4745529779584317</v>
      </c>
      <c r="W16" s="174"/>
      <c r="X16" s="157">
        <f t="shared" si="2"/>
        <v>-0.67527122701258913</v>
      </c>
      <c r="Y16" s="157">
        <f t="shared" si="3"/>
        <v>-5.6752712270125887</v>
      </c>
      <c r="Z16" s="157">
        <f t="shared" si="4"/>
        <v>4.3247287729874113</v>
      </c>
      <c r="AA16" s="157">
        <f t="shared" si="5"/>
        <v>-6.4201915223817174</v>
      </c>
      <c r="AB16" s="157">
        <f t="shared" si="6"/>
        <v>5.0696490683565383</v>
      </c>
      <c r="AC16" s="157">
        <f t="shared" si="7"/>
        <v>1.2494627280298074E-2</v>
      </c>
      <c r="AD16" s="157">
        <f t="shared" si="8"/>
        <v>-4.9875053727197018</v>
      </c>
      <c r="AE16" s="157">
        <f t="shared" si="9"/>
        <v>5.0124946272802982</v>
      </c>
      <c r="AF16" s="157">
        <f t="shared" si="10"/>
        <v>-2.839671906621192</v>
      </c>
      <c r="AG16" s="157">
        <f t="shared" si="11"/>
        <v>2.8646611611817883</v>
      </c>
      <c r="AH16" s="157">
        <f t="shared" si="12"/>
        <v>-0.66076202342620693</v>
      </c>
      <c r="AI16" s="157">
        <f t="shared" si="13"/>
        <v>-5.6607620234262068</v>
      </c>
      <c r="AJ16" s="157">
        <f t="shared" si="14"/>
        <v>4.3392379765737932</v>
      </c>
      <c r="AK16" s="157">
        <f t="shared" si="15"/>
        <v>-3.908734552789455</v>
      </c>
      <c r="AL16" s="157">
        <f t="shared" si="16"/>
        <v>2.5872105059370414</v>
      </c>
      <c r="AM16" s="157">
        <f t="shared" si="17"/>
        <v>-0.8175976624775233</v>
      </c>
      <c r="AN16" s="157">
        <f t="shared" si="18"/>
        <v>-5.8175976624775236</v>
      </c>
      <c r="AO16" s="157">
        <f t="shared" si="19"/>
        <v>4.1824023375224764</v>
      </c>
      <c r="AP16" s="157">
        <f t="shared" si="20"/>
        <v>-3.9779470727569533</v>
      </c>
      <c r="AQ16" s="157">
        <f t="shared" si="21"/>
        <v>2.3427517478019069</v>
      </c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3"/>
      <c r="CA16" s="43"/>
      <c r="CB16" s="43"/>
      <c r="CC16" s="43"/>
      <c r="CD16" s="43"/>
      <c r="CE16" s="43"/>
      <c r="CF16" s="43"/>
      <c r="CG16" s="43"/>
      <c r="CH16" s="43"/>
      <c r="CI16" s="43"/>
      <c r="CJ16" s="43"/>
      <c r="CK16" s="43"/>
      <c r="CL16" s="43"/>
      <c r="CM16" s="43"/>
      <c r="CN16" s="43"/>
      <c r="CO16" s="43"/>
      <c r="CP16" s="43"/>
      <c r="CQ16" s="43"/>
      <c r="CR16" s="43"/>
      <c r="CS16" s="43"/>
      <c r="CT16" s="43"/>
      <c r="CU16" s="43"/>
      <c r="CV16" s="43"/>
      <c r="CW16" s="43"/>
      <c r="CX16" s="43"/>
      <c r="CY16" s="43"/>
      <c r="CZ16" s="43"/>
      <c r="DA16" s="43"/>
      <c r="DB16" s="43"/>
      <c r="DC16" s="43"/>
      <c r="DD16" s="43"/>
      <c r="DE16" s="43"/>
      <c r="DF16" s="43"/>
      <c r="DG16" s="43"/>
      <c r="DH16" s="43"/>
      <c r="DI16" s="43"/>
      <c r="DJ16" s="43"/>
      <c r="DK16" s="43"/>
      <c r="DL16" s="43"/>
      <c r="DM16" s="43"/>
      <c r="DN16" s="43"/>
      <c r="DO16" s="43"/>
      <c r="DP16" s="43"/>
      <c r="DQ16" s="43"/>
      <c r="DR16" s="43"/>
      <c r="DS16" s="43"/>
      <c r="DT16" s="43"/>
      <c r="DU16" s="43"/>
      <c r="DV16" s="43"/>
      <c r="DW16" s="43"/>
      <c r="DX16" s="43"/>
      <c r="DY16" s="43"/>
      <c r="DZ16" s="43"/>
    </row>
    <row r="17" spans="1:130" s="5" customFormat="1" x14ac:dyDescent="0.25">
      <c r="A17" s="36" t="s">
        <v>17</v>
      </c>
      <c r="B17" s="49" t="s">
        <v>98</v>
      </c>
      <c r="C17" s="36" t="s">
        <v>46</v>
      </c>
      <c r="D17" s="40" t="s">
        <v>84</v>
      </c>
      <c r="E17" s="133">
        <v>446.69965999999999</v>
      </c>
      <c r="F17" s="133">
        <f t="shared" si="22"/>
        <v>451.09999999999997</v>
      </c>
      <c r="G17" s="191">
        <v>4.00014</v>
      </c>
      <c r="H17" s="191">
        <v>0.4002</v>
      </c>
      <c r="I17" s="185">
        <f t="shared" si="23"/>
        <v>4.4003399999999999</v>
      </c>
      <c r="J17" s="38">
        <f t="shared" si="24"/>
        <v>9814.2959109227777</v>
      </c>
      <c r="K17" s="93">
        <v>446.0641</v>
      </c>
      <c r="L17" s="88">
        <v>450.8</v>
      </c>
      <c r="M17" s="93">
        <v>4.3353000000000002</v>
      </c>
      <c r="N17" s="93">
        <v>0.40060000000000001</v>
      </c>
      <c r="O17" s="93">
        <v>4.7359</v>
      </c>
      <c r="P17" s="89">
        <v>10575</v>
      </c>
      <c r="Q17" s="38">
        <f t="shared" si="35"/>
        <v>91.541206528854076</v>
      </c>
      <c r="R17" s="38">
        <f t="shared" si="36"/>
        <v>8.3787067452639175</v>
      </c>
      <c r="S17" s="38">
        <f t="shared" si="37"/>
        <v>8.4587934711459276</v>
      </c>
      <c r="T17" s="38">
        <f t="shared" si="38"/>
        <v>9.9950024987509101E-2</v>
      </c>
      <c r="U17" s="38">
        <f t="shared" si="39"/>
        <v>7.6257743719803486</v>
      </c>
      <c r="V17" s="38">
        <f t="shared" si="40"/>
        <v>7.7509797542440113</v>
      </c>
      <c r="W17" s="174"/>
      <c r="X17" s="157">
        <f t="shared" si="2"/>
        <v>-0.67527122701258913</v>
      </c>
      <c r="Y17" s="157">
        <f t="shared" si="3"/>
        <v>-5.6752712270125887</v>
      </c>
      <c r="Z17" s="157">
        <f t="shared" si="4"/>
        <v>4.3247287729874113</v>
      </c>
      <c r="AA17" s="157">
        <f t="shared" si="5"/>
        <v>-6.4201915223817174</v>
      </c>
      <c r="AB17" s="157">
        <f t="shared" si="6"/>
        <v>5.0696490683565383</v>
      </c>
      <c r="AC17" s="157">
        <f t="shared" si="7"/>
        <v>1.2494627280298074E-2</v>
      </c>
      <c r="AD17" s="157">
        <f t="shared" si="8"/>
        <v>-4.9875053727197018</v>
      </c>
      <c r="AE17" s="157">
        <f t="shared" si="9"/>
        <v>5.0124946272802982</v>
      </c>
      <c r="AF17" s="157">
        <f t="shared" si="10"/>
        <v>-2.839671906621192</v>
      </c>
      <c r="AG17" s="157">
        <f t="shared" si="11"/>
        <v>2.8646611611817883</v>
      </c>
      <c r="AH17" s="157">
        <f t="shared" si="12"/>
        <v>-0.66076202342620693</v>
      </c>
      <c r="AI17" s="157">
        <f t="shared" si="13"/>
        <v>-5.6607620234262068</v>
      </c>
      <c r="AJ17" s="157">
        <f t="shared" si="14"/>
        <v>4.3392379765737932</v>
      </c>
      <c r="AK17" s="157">
        <f t="shared" si="15"/>
        <v>-3.908734552789455</v>
      </c>
      <c r="AL17" s="157">
        <f t="shared" si="16"/>
        <v>2.5872105059370414</v>
      </c>
      <c r="AM17" s="157">
        <f t="shared" si="17"/>
        <v>-0.8175976624775233</v>
      </c>
      <c r="AN17" s="157">
        <f t="shared" si="18"/>
        <v>-5.8175976624775236</v>
      </c>
      <c r="AO17" s="157">
        <f t="shared" si="19"/>
        <v>4.1824023375224764</v>
      </c>
      <c r="AP17" s="157">
        <f t="shared" si="20"/>
        <v>-3.9779470727569533</v>
      </c>
      <c r="AQ17" s="157">
        <f t="shared" si="21"/>
        <v>2.3427517478019069</v>
      </c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3"/>
      <c r="CF17" s="43"/>
      <c r="CG17" s="43"/>
      <c r="CH17" s="43"/>
      <c r="CI17" s="43"/>
      <c r="CJ17" s="43"/>
      <c r="CK17" s="43"/>
      <c r="CL17" s="43"/>
      <c r="CM17" s="43"/>
      <c r="CN17" s="43"/>
      <c r="CO17" s="43"/>
      <c r="CP17" s="43"/>
      <c r="CQ17" s="43"/>
      <c r="CR17" s="43"/>
      <c r="CS17" s="43"/>
      <c r="CT17" s="43"/>
      <c r="CU17" s="43"/>
      <c r="CV17" s="43"/>
      <c r="CW17" s="43"/>
      <c r="CX17" s="43"/>
      <c r="CY17" s="43"/>
      <c r="CZ17" s="43"/>
      <c r="DA17" s="43"/>
      <c r="DB17" s="43"/>
      <c r="DC17" s="43"/>
      <c r="DD17" s="43"/>
      <c r="DE17" s="43"/>
      <c r="DF17" s="43"/>
      <c r="DG17" s="43"/>
      <c r="DH17" s="43"/>
      <c r="DI17" s="43"/>
      <c r="DJ17" s="43"/>
      <c r="DK17" s="43"/>
      <c r="DL17" s="43"/>
      <c r="DM17" s="43"/>
      <c r="DN17" s="43"/>
      <c r="DO17" s="43"/>
      <c r="DP17" s="43"/>
      <c r="DQ17" s="43"/>
      <c r="DR17" s="43"/>
      <c r="DS17" s="43"/>
      <c r="DT17" s="43"/>
      <c r="DU17" s="43"/>
      <c r="DV17" s="43"/>
      <c r="DW17" s="43"/>
      <c r="DX17" s="43"/>
      <c r="DY17" s="43"/>
      <c r="DZ17" s="43"/>
    </row>
    <row r="18" spans="1:130" s="5" customFormat="1" x14ac:dyDescent="0.25">
      <c r="A18" s="36" t="s">
        <v>17</v>
      </c>
      <c r="B18" s="49" t="s">
        <v>98</v>
      </c>
      <c r="C18" s="36" t="s">
        <v>46</v>
      </c>
      <c r="D18" s="40" t="s">
        <v>85</v>
      </c>
      <c r="E18" s="133">
        <v>446.59900999999996</v>
      </c>
      <c r="F18" s="133">
        <f t="shared" si="22"/>
        <v>450.99999999999994</v>
      </c>
      <c r="G18" s="191">
        <v>4.0007700000000002</v>
      </c>
      <c r="H18" s="191">
        <v>0.40022000000000002</v>
      </c>
      <c r="I18" s="185">
        <f t="shared" si="23"/>
        <v>4.4009900000000002</v>
      </c>
      <c r="J18" s="38">
        <f t="shared" si="24"/>
        <v>9817.9442447755191</v>
      </c>
      <c r="K18" s="93">
        <v>441.18450000000001</v>
      </c>
      <c r="L18" s="88">
        <v>445.7</v>
      </c>
      <c r="M18" s="93">
        <v>4.1162000000000001</v>
      </c>
      <c r="N18" s="93">
        <v>0.39929999999999999</v>
      </c>
      <c r="O18" s="93">
        <v>4.5155000000000003</v>
      </c>
      <c r="P18" s="89">
        <v>10196</v>
      </c>
      <c r="Q18" s="38">
        <f t="shared" si="35"/>
        <v>91.157125456760042</v>
      </c>
      <c r="R18" s="38">
        <f t="shared" si="36"/>
        <v>2.8851946000394904</v>
      </c>
      <c r="S18" s="38">
        <f t="shared" si="37"/>
        <v>8.8428745432399509</v>
      </c>
      <c r="T18" s="38">
        <f t="shared" si="38"/>
        <v>-0.22987356953676272</v>
      </c>
      <c r="U18" s="38">
        <f t="shared" si="39"/>
        <v>2.6019145692219277</v>
      </c>
      <c r="V18" s="38">
        <f t="shared" si="40"/>
        <v>3.8506610528538898</v>
      </c>
      <c r="W18" s="174" t="s">
        <v>200</v>
      </c>
      <c r="X18" s="157">
        <f t="shared" si="2"/>
        <v>-0.67527122701258913</v>
      </c>
      <c r="Y18" s="157">
        <f t="shared" si="3"/>
        <v>-5.6752712270125887</v>
      </c>
      <c r="Z18" s="157">
        <f t="shared" si="4"/>
        <v>4.3247287729874113</v>
      </c>
      <c r="AA18" s="157">
        <f t="shared" si="5"/>
        <v>-6.4201915223817174</v>
      </c>
      <c r="AB18" s="157">
        <f t="shared" si="6"/>
        <v>5.0696490683565383</v>
      </c>
      <c r="AC18" s="157">
        <f t="shared" si="7"/>
        <v>1.2494627280298074E-2</v>
      </c>
      <c r="AD18" s="157">
        <f t="shared" si="8"/>
        <v>-4.9875053727197018</v>
      </c>
      <c r="AE18" s="157">
        <f t="shared" si="9"/>
        <v>5.0124946272802982</v>
      </c>
      <c r="AF18" s="157">
        <f t="shared" si="10"/>
        <v>-2.839671906621192</v>
      </c>
      <c r="AG18" s="157">
        <f t="shared" si="11"/>
        <v>2.8646611611817883</v>
      </c>
      <c r="AH18" s="157">
        <f t="shared" si="12"/>
        <v>-0.66076202342620693</v>
      </c>
      <c r="AI18" s="157">
        <f t="shared" si="13"/>
        <v>-5.6607620234262068</v>
      </c>
      <c r="AJ18" s="157">
        <f t="shared" si="14"/>
        <v>4.3392379765737932</v>
      </c>
      <c r="AK18" s="157">
        <f t="shared" si="15"/>
        <v>-3.908734552789455</v>
      </c>
      <c r="AL18" s="157">
        <f t="shared" si="16"/>
        <v>2.5872105059370414</v>
      </c>
      <c r="AM18" s="157">
        <f t="shared" si="17"/>
        <v>-0.8175976624775233</v>
      </c>
      <c r="AN18" s="157">
        <f t="shared" si="18"/>
        <v>-5.8175976624775236</v>
      </c>
      <c r="AO18" s="157">
        <f t="shared" si="19"/>
        <v>4.1824023375224764</v>
      </c>
      <c r="AP18" s="157">
        <f t="shared" si="20"/>
        <v>-3.9779470727569533</v>
      </c>
      <c r="AQ18" s="157">
        <f t="shared" si="21"/>
        <v>2.3427517478019069</v>
      </c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3"/>
      <c r="CA18" s="43"/>
      <c r="CB18" s="43"/>
      <c r="CC18" s="43"/>
      <c r="CD18" s="43"/>
      <c r="CE18" s="43"/>
      <c r="CF18" s="43"/>
      <c r="CG18" s="43"/>
      <c r="CH18" s="43"/>
      <c r="CI18" s="43"/>
      <c r="CJ18" s="43"/>
      <c r="CK18" s="43"/>
      <c r="CL18" s="43"/>
      <c r="CM18" s="43"/>
      <c r="CN18" s="43"/>
      <c r="CO18" s="43"/>
      <c r="CP18" s="43"/>
      <c r="CQ18" s="43"/>
      <c r="CR18" s="43"/>
      <c r="CS18" s="43"/>
      <c r="CT18" s="43"/>
      <c r="CU18" s="43"/>
      <c r="CV18" s="43"/>
      <c r="CW18" s="43"/>
      <c r="CX18" s="43"/>
      <c r="CY18" s="43"/>
      <c r="CZ18" s="43"/>
      <c r="DA18" s="43"/>
      <c r="DB18" s="43"/>
      <c r="DC18" s="43"/>
      <c r="DD18" s="43"/>
      <c r="DE18" s="43"/>
      <c r="DF18" s="43"/>
      <c r="DG18" s="43"/>
      <c r="DH18" s="43"/>
      <c r="DI18" s="43"/>
      <c r="DJ18" s="43"/>
      <c r="DK18" s="43"/>
      <c r="DL18" s="43"/>
      <c r="DM18" s="43"/>
      <c r="DN18" s="43"/>
      <c r="DO18" s="43"/>
      <c r="DP18" s="43"/>
      <c r="DQ18" s="43"/>
      <c r="DR18" s="43"/>
      <c r="DS18" s="43"/>
      <c r="DT18" s="43"/>
      <c r="DU18" s="43"/>
      <c r="DV18" s="43"/>
      <c r="DW18" s="43"/>
      <c r="DX18" s="43"/>
      <c r="DY18" s="43"/>
      <c r="DZ18" s="43"/>
    </row>
    <row r="19" spans="1:130" s="5" customFormat="1" x14ac:dyDescent="0.25">
      <c r="A19" s="36" t="s">
        <v>18</v>
      </c>
      <c r="B19" s="49" t="s">
        <v>99</v>
      </c>
      <c r="C19" s="36" t="s">
        <v>64</v>
      </c>
      <c r="D19" s="40" t="s">
        <v>83</v>
      </c>
      <c r="E19" s="133">
        <v>445.99885000000006</v>
      </c>
      <c r="F19" s="133">
        <f t="shared" si="22"/>
        <v>450.40000000000009</v>
      </c>
      <c r="G19" s="191">
        <v>4.0008100000000004</v>
      </c>
      <c r="H19" s="191">
        <v>0.40033999999999997</v>
      </c>
      <c r="I19" s="185">
        <f t="shared" si="23"/>
        <v>4.4011500000000003</v>
      </c>
      <c r="J19" s="38">
        <f t="shared" si="24"/>
        <v>9831.4628711487658</v>
      </c>
      <c r="K19" s="171">
        <v>447.6</v>
      </c>
      <c r="L19" s="172">
        <v>450.2</v>
      </c>
      <c r="M19" s="173">
        <v>3.8445</v>
      </c>
      <c r="N19" s="173">
        <v>0.40310000000000001</v>
      </c>
      <c r="O19" s="173">
        <v>4.2476000000000003</v>
      </c>
      <c r="P19" s="171">
        <v>9491</v>
      </c>
      <c r="Q19" s="38">
        <f t="shared" si="35"/>
        <v>90.509935022130136</v>
      </c>
      <c r="R19" s="38">
        <f t="shared" si="36"/>
        <v>-3.9069588408347409</v>
      </c>
      <c r="S19" s="38">
        <f t="shared" si="37"/>
        <v>9.4900649778698547</v>
      </c>
      <c r="T19" s="38">
        <f t="shared" si="38"/>
        <v>0.68941399810162374</v>
      </c>
      <c r="U19" s="38">
        <f t="shared" si="39"/>
        <v>-3.4888608659100475</v>
      </c>
      <c r="V19" s="38">
        <f t="shared" si="40"/>
        <v>-3.462993001253984</v>
      </c>
      <c r="W19" s="174"/>
      <c r="X19" s="157">
        <f t="shared" si="2"/>
        <v>-0.67527122701258913</v>
      </c>
      <c r="Y19" s="157">
        <f t="shared" si="3"/>
        <v>-5.6752712270125887</v>
      </c>
      <c r="Z19" s="157">
        <f t="shared" si="4"/>
        <v>4.3247287729874113</v>
      </c>
      <c r="AA19" s="157">
        <f t="shared" si="5"/>
        <v>-6.4201915223817174</v>
      </c>
      <c r="AB19" s="157">
        <f t="shared" si="6"/>
        <v>5.0696490683565383</v>
      </c>
      <c r="AC19" s="157">
        <f t="shared" si="7"/>
        <v>1.2494627280298074E-2</v>
      </c>
      <c r="AD19" s="157">
        <f t="shared" si="8"/>
        <v>-4.9875053727197018</v>
      </c>
      <c r="AE19" s="157">
        <f t="shared" si="9"/>
        <v>5.0124946272802982</v>
      </c>
      <c r="AF19" s="157">
        <f t="shared" si="10"/>
        <v>-2.839671906621192</v>
      </c>
      <c r="AG19" s="157">
        <f t="shared" si="11"/>
        <v>2.8646611611817883</v>
      </c>
      <c r="AH19" s="157">
        <f t="shared" si="12"/>
        <v>-0.66076202342620693</v>
      </c>
      <c r="AI19" s="157">
        <f t="shared" si="13"/>
        <v>-5.6607620234262068</v>
      </c>
      <c r="AJ19" s="157">
        <f t="shared" si="14"/>
        <v>4.3392379765737932</v>
      </c>
      <c r="AK19" s="157">
        <f t="shared" si="15"/>
        <v>-3.908734552789455</v>
      </c>
      <c r="AL19" s="157">
        <f t="shared" si="16"/>
        <v>2.5872105059370414</v>
      </c>
      <c r="AM19" s="157">
        <f t="shared" si="17"/>
        <v>-0.8175976624775233</v>
      </c>
      <c r="AN19" s="157">
        <f t="shared" si="18"/>
        <v>-5.8175976624775236</v>
      </c>
      <c r="AO19" s="157">
        <f t="shared" si="19"/>
        <v>4.1824023375224764</v>
      </c>
      <c r="AP19" s="157">
        <f t="shared" si="20"/>
        <v>-3.9779470727569533</v>
      </c>
      <c r="AQ19" s="157">
        <f t="shared" si="21"/>
        <v>2.3427517478019069</v>
      </c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3"/>
      <c r="CA19" s="43"/>
      <c r="CB19" s="43"/>
      <c r="CC19" s="43"/>
      <c r="CD19" s="43"/>
      <c r="CE19" s="43"/>
      <c r="CF19" s="43"/>
      <c r="CG19" s="43"/>
      <c r="CH19" s="43"/>
      <c r="CI19" s="43"/>
      <c r="CJ19" s="43"/>
      <c r="CK19" s="43"/>
      <c r="CL19" s="43"/>
      <c r="CM19" s="43"/>
      <c r="CN19" s="43"/>
      <c r="CO19" s="43"/>
      <c r="CP19" s="43"/>
      <c r="CQ19" s="43"/>
      <c r="CR19" s="43"/>
      <c r="CS19" s="43"/>
      <c r="CT19" s="43"/>
      <c r="CU19" s="43"/>
      <c r="CV19" s="43"/>
      <c r="CW19" s="43"/>
      <c r="CX19" s="43"/>
      <c r="CY19" s="43"/>
      <c r="CZ19" s="43"/>
      <c r="DA19" s="43"/>
      <c r="DB19" s="43"/>
      <c r="DC19" s="43"/>
      <c r="DD19" s="43"/>
      <c r="DE19" s="43"/>
      <c r="DF19" s="43"/>
      <c r="DG19" s="43"/>
      <c r="DH19" s="43"/>
      <c r="DI19" s="43"/>
      <c r="DJ19" s="43"/>
      <c r="DK19" s="43"/>
      <c r="DL19" s="43"/>
      <c r="DM19" s="43"/>
      <c r="DN19" s="43"/>
      <c r="DO19" s="43"/>
      <c r="DP19" s="43"/>
      <c r="DQ19" s="43"/>
      <c r="DR19" s="43"/>
      <c r="DS19" s="43"/>
      <c r="DT19" s="43"/>
      <c r="DU19" s="43"/>
      <c r="DV19" s="43"/>
      <c r="DW19" s="43"/>
      <c r="DX19" s="43"/>
      <c r="DY19" s="43"/>
      <c r="DZ19" s="43"/>
    </row>
    <row r="20" spans="1:130" s="5" customFormat="1" x14ac:dyDescent="0.25">
      <c r="A20" s="36" t="s">
        <v>18</v>
      </c>
      <c r="B20" s="49" t="s">
        <v>99</v>
      </c>
      <c r="C20" s="36" t="s">
        <v>64</v>
      </c>
      <c r="D20" s="40" t="s">
        <v>84</v>
      </c>
      <c r="E20" s="133">
        <v>446.39895000000001</v>
      </c>
      <c r="F20" s="133">
        <f t="shared" si="22"/>
        <v>450.8</v>
      </c>
      <c r="G20" s="191">
        <v>4.0008600000000003</v>
      </c>
      <c r="H20" s="191">
        <v>0.40018999999999999</v>
      </c>
      <c r="I20" s="185">
        <f t="shared" si="23"/>
        <v>4.4010500000000006</v>
      </c>
      <c r="J20" s="38">
        <f t="shared" si="24"/>
        <v>9822.4613999969988</v>
      </c>
      <c r="K20" s="88">
        <v>448.1</v>
      </c>
      <c r="L20" s="88">
        <v>450.8</v>
      </c>
      <c r="M20" s="89">
        <v>3.8856000000000002</v>
      </c>
      <c r="N20" s="93">
        <v>0.40089999999999998</v>
      </c>
      <c r="O20" s="93">
        <v>4.2865000000000002</v>
      </c>
      <c r="P20" s="88">
        <v>9565</v>
      </c>
      <c r="Q20" s="38">
        <f t="shared" si="35"/>
        <v>90.647381313425868</v>
      </c>
      <c r="R20" s="38">
        <f t="shared" si="36"/>
        <v>-2.8808806106687097</v>
      </c>
      <c r="S20" s="38">
        <f t="shared" si="37"/>
        <v>9.352618686574127</v>
      </c>
      <c r="T20" s="38">
        <f t="shared" si="38"/>
        <v>0.17741572752942064</v>
      </c>
      <c r="U20" s="38">
        <f t="shared" si="39"/>
        <v>-2.6027879710523707</v>
      </c>
      <c r="V20" s="38">
        <f t="shared" si="40"/>
        <v>-2.6211495216166232</v>
      </c>
      <c r="W20" s="174"/>
      <c r="X20" s="157">
        <f t="shared" si="2"/>
        <v>-0.67527122701258913</v>
      </c>
      <c r="Y20" s="157">
        <f t="shared" si="3"/>
        <v>-5.6752712270125887</v>
      </c>
      <c r="Z20" s="157">
        <f t="shared" si="4"/>
        <v>4.3247287729874113</v>
      </c>
      <c r="AA20" s="157">
        <f t="shared" si="5"/>
        <v>-6.4201915223817174</v>
      </c>
      <c r="AB20" s="157">
        <f t="shared" si="6"/>
        <v>5.0696490683565383</v>
      </c>
      <c r="AC20" s="157">
        <f t="shared" si="7"/>
        <v>1.2494627280298074E-2</v>
      </c>
      <c r="AD20" s="157">
        <f t="shared" si="8"/>
        <v>-4.9875053727197018</v>
      </c>
      <c r="AE20" s="157">
        <f t="shared" si="9"/>
        <v>5.0124946272802982</v>
      </c>
      <c r="AF20" s="157">
        <f t="shared" si="10"/>
        <v>-2.839671906621192</v>
      </c>
      <c r="AG20" s="157">
        <f t="shared" si="11"/>
        <v>2.8646611611817883</v>
      </c>
      <c r="AH20" s="157">
        <f t="shared" si="12"/>
        <v>-0.66076202342620693</v>
      </c>
      <c r="AI20" s="157">
        <f t="shared" si="13"/>
        <v>-5.6607620234262068</v>
      </c>
      <c r="AJ20" s="157">
        <f t="shared" si="14"/>
        <v>4.3392379765737932</v>
      </c>
      <c r="AK20" s="157">
        <f t="shared" si="15"/>
        <v>-3.908734552789455</v>
      </c>
      <c r="AL20" s="157">
        <f t="shared" si="16"/>
        <v>2.5872105059370414</v>
      </c>
      <c r="AM20" s="157">
        <f t="shared" si="17"/>
        <v>-0.8175976624775233</v>
      </c>
      <c r="AN20" s="157">
        <f t="shared" si="18"/>
        <v>-5.8175976624775236</v>
      </c>
      <c r="AO20" s="157">
        <f t="shared" si="19"/>
        <v>4.1824023375224764</v>
      </c>
      <c r="AP20" s="157">
        <f t="shared" si="20"/>
        <v>-3.9779470727569533</v>
      </c>
      <c r="AQ20" s="157">
        <f t="shared" si="21"/>
        <v>2.3427517478019069</v>
      </c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3"/>
      <c r="CA20" s="43"/>
      <c r="CB20" s="43"/>
      <c r="CC20" s="43"/>
      <c r="CD20" s="43"/>
      <c r="CE20" s="43"/>
      <c r="CF20" s="43"/>
      <c r="CG20" s="43"/>
      <c r="CH20" s="43"/>
      <c r="CI20" s="43"/>
      <c r="CJ20" s="43"/>
      <c r="CK20" s="43"/>
      <c r="CL20" s="43"/>
      <c r="CM20" s="43"/>
      <c r="CN20" s="43"/>
      <c r="CO20" s="43"/>
      <c r="CP20" s="43"/>
      <c r="CQ20" s="43"/>
      <c r="CR20" s="43"/>
      <c r="CS20" s="43"/>
      <c r="CT20" s="43"/>
      <c r="CU20" s="43"/>
      <c r="CV20" s="43"/>
      <c r="CW20" s="43"/>
      <c r="CX20" s="43"/>
      <c r="CY20" s="43"/>
      <c r="CZ20" s="43"/>
      <c r="DA20" s="43"/>
      <c r="DB20" s="43"/>
      <c r="DC20" s="43"/>
      <c r="DD20" s="43"/>
      <c r="DE20" s="43"/>
      <c r="DF20" s="43"/>
      <c r="DG20" s="43"/>
      <c r="DH20" s="43"/>
      <c r="DI20" s="43"/>
      <c r="DJ20" s="43"/>
      <c r="DK20" s="43"/>
      <c r="DL20" s="43"/>
      <c r="DM20" s="43"/>
      <c r="DN20" s="43"/>
      <c r="DO20" s="43"/>
      <c r="DP20" s="43"/>
      <c r="DQ20" s="43"/>
      <c r="DR20" s="43"/>
      <c r="DS20" s="43"/>
      <c r="DT20" s="43"/>
      <c r="DU20" s="43"/>
      <c r="DV20" s="43"/>
      <c r="DW20" s="43"/>
      <c r="DX20" s="43"/>
      <c r="DY20" s="43"/>
      <c r="DZ20" s="43"/>
    </row>
    <row r="21" spans="1:130" s="5" customFormat="1" x14ac:dyDescent="0.25">
      <c r="A21" s="36" t="s">
        <v>18</v>
      </c>
      <c r="B21" s="49" t="s">
        <v>99</v>
      </c>
      <c r="C21" s="36" t="s">
        <v>64</v>
      </c>
      <c r="D21" s="40" t="s">
        <v>85</v>
      </c>
      <c r="E21" s="133">
        <v>446.79921000000002</v>
      </c>
      <c r="F21" s="133">
        <f t="shared" si="22"/>
        <v>451.20000000000005</v>
      </c>
      <c r="G21" s="191">
        <v>4.0006500000000003</v>
      </c>
      <c r="H21" s="191">
        <v>0.40014</v>
      </c>
      <c r="I21" s="185">
        <f t="shared" si="23"/>
        <v>4.4007900000000006</v>
      </c>
      <c r="J21" s="38">
        <f t="shared" si="24"/>
        <v>9813.1170324058203</v>
      </c>
      <c r="K21" s="88">
        <v>448.3</v>
      </c>
      <c r="L21" s="88">
        <v>451</v>
      </c>
      <c r="M21" s="93">
        <v>3.8851</v>
      </c>
      <c r="N21" s="93">
        <v>0.4</v>
      </c>
      <c r="O21" s="89">
        <v>4.2850999999999999</v>
      </c>
      <c r="P21" s="88">
        <v>9558</v>
      </c>
      <c r="Q21" s="38">
        <f t="shared" si="35"/>
        <v>90.665328697113253</v>
      </c>
      <c r="R21" s="38">
        <f t="shared" si="36"/>
        <v>-2.8882806543936672</v>
      </c>
      <c r="S21" s="38">
        <f t="shared" si="37"/>
        <v>9.334671302886747</v>
      </c>
      <c r="T21" s="38">
        <f t="shared" si="38"/>
        <v>-3.4987754285993274E-2</v>
      </c>
      <c r="U21" s="38">
        <f t="shared" si="39"/>
        <v>-2.6288461844350839</v>
      </c>
      <c r="V21" s="38">
        <f t="shared" si="40"/>
        <v>-2.599755323036995</v>
      </c>
      <c r="W21" s="174"/>
      <c r="X21" s="157">
        <f t="shared" si="2"/>
        <v>-0.67527122701258913</v>
      </c>
      <c r="Y21" s="157">
        <f t="shared" si="3"/>
        <v>-5.6752712270125887</v>
      </c>
      <c r="Z21" s="157">
        <f t="shared" si="4"/>
        <v>4.3247287729874113</v>
      </c>
      <c r="AA21" s="157">
        <f t="shared" si="5"/>
        <v>-6.4201915223817174</v>
      </c>
      <c r="AB21" s="157">
        <f t="shared" si="6"/>
        <v>5.0696490683565383</v>
      </c>
      <c r="AC21" s="157">
        <f t="shared" si="7"/>
        <v>1.2494627280298074E-2</v>
      </c>
      <c r="AD21" s="157">
        <f t="shared" si="8"/>
        <v>-4.9875053727197018</v>
      </c>
      <c r="AE21" s="157">
        <f t="shared" si="9"/>
        <v>5.0124946272802982</v>
      </c>
      <c r="AF21" s="157">
        <f t="shared" si="10"/>
        <v>-2.839671906621192</v>
      </c>
      <c r="AG21" s="157">
        <f t="shared" si="11"/>
        <v>2.8646611611817883</v>
      </c>
      <c r="AH21" s="157">
        <f t="shared" si="12"/>
        <v>-0.66076202342620693</v>
      </c>
      <c r="AI21" s="157">
        <f t="shared" si="13"/>
        <v>-5.6607620234262068</v>
      </c>
      <c r="AJ21" s="157">
        <f t="shared" si="14"/>
        <v>4.3392379765737932</v>
      </c>
      <c r="AK21" s="157">
        <f t="shared" si="15"/>
        <v>-3.908734552789455</v>
      </c>
      <c r="AL21" s="157">
        <f t="shared" si="16"/>
        <v>2.5872105059370414</v>
      </c>
      <c r="AM21" s="157">
        <f t="shared" si="17"/>
        <v>-0.8175976624775233</v>
      </c>
      <c r="AN21" s="157">
        <f t="shared" si="18"/>
        <v>-5.8175976624775236</v>
      </c>
      <c r="AO21" s="157">
        <f t="shared" si="19"/>
        <v>4.1824023375224764</v>
      </c>
      <c r="AP21" s="157">
        <f t="shared" si="20"/>
        <v>-3.9779470727569533</v>
      </c>
      <c r="AQ21" s="157">
        <f t="shared" si="21"/>
        <v>2.3427517478019069</v>
      </c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CJ21" s="43"/>
      <c r="CK21" s="43"/>
      <c r="CL21" s="43"/>
      <c r="CM21" s="43"/>
      <c r="CN21" s="43"/>
      <c r="CO21" s="43"/>
      <c r="CP21" s="43"/>
      <c r="CQ21" s="43"/>
      <c r="CR21" s="43"/>
      <c r="CS21" s="43"/>
      <c r="CT21" s="43"/>
      <c r="CU21" s="43"/>
      <c r="CV21" s="43"/>
      <c r="CW21" s="43"/>
      <c r="CX21" s="43"/>
      <c r="CY21" s="43"/>
      <c r="CZ21" s="43"/>
      <c r="DA21" s="43"/>
      <c r="DB21" s="43"/>
      <c r="DC21" s="43"/>
      <c r="DD21" s="43"/>
      <c r="DE21" s="43"/>
      <c r="DF21" s="43"/>
      <c r="DG21" s="43"/>
      <c r="DH21" s="43"/>
      <c r="DI21" s="43"/>
      <c r="DJ21" s="43"/>
      <c r="DK21" s="43"/>
      <c r="DL21" s="43"/>
      <c r="DM21" s="43"/>
      <c r="DN21" s="43"/>
      <c r="DO21" s="43"/>
      <c r="DP21" s="43"/>
      <c r="DQ21" s="43"/>
      <c r="DR21" s="43"/>
      <c r="DS21" s="43"/>
      <c r="DT21" s="43"/>
      <c r="DU21" s="43"/>
      <c r="DV21" s="43"/>
      <c r="DW21" s="43"/>
      <c r="DX21" s="43"/>
      <c r="DY21" s="43"/>
      <c r="DZ21" s="43"/>
    </row>
    <row r="22" spans="1:130" s="5" customFormat="1" x14ac:dyDescent="0.25">
      <c r="A22" s="36" t="s">
        <v>19</v>
      </c>
      <c r="B22" s="49" t="s">
        <v>174</v>
      </c>
      <c r="C22" s="36" t="s">
        <v>166</v>
      </c>
      <c r="D22" s="40" t="s">
        <v>83</v>
      </c>
      <c r="E22" s="133">
        <v>446.69905999999997</v>
      </c>
      <c r="F22" s="133">
        <f>E22+G22+H22</f>
        <v>451.1</v>
      </c>
      <c r="G22" s="191">
        <v>4.0006899999999996</v>
      </c>
      <c r="H22" s="191">
        <v>0.40024999999999999</v>
      </c>
      <c r="I22" s="185">
        <f>G22+H22</f>
        <v>4.4009399999999994</v>
      </c>
      <c r="J22" s="38">
        <f>(1.6061/(1.6061-(I22/F22)))*(I22/F22)*1000000</f>
        <v>9815.6422990312985</v>
      </c>
      <c r="K22" s="92">
        <v>446.54</v>
      </c>
      <c r="L22" s="92">
        <v>450.98</v>
      </c>
      <c r="M22" s="89">
        <v>4.0361000000000002</v>
      </c>
      <c r="N22" s="89">
        <v>0.39939999999999998</v>
      </c>
      <c r="O22" s="93">
        <v>4.4355000000000002</v>
      </c>
      <c r="P22" s="117">
        <v>9895.8420000000006</v>
      </c>
      <c r="Q22" s="38">
        <f t="shared" si="35"/>
        <v>90.995378198624735</v>
      </c>
      <c r="R22" s="38">
        <f t="shared" si="36"/>
        <v>0.88509732071219238</v>
      </c>
      <c r="S22" s="38">
        <f t="shared" si="37"/>
        <v>9.0046218013752668</v>
      </c>
      <c r="T22" s="38">
        <f t="shared" si="38"/>
        <v>-0.21236727045596937</v>
      </c>
      <c r="U22" s="38">
        <f t="shared" si="39"/>
        <v>0.78528677964254945</v>
      </c>
      <c r="V22" s="38">
        <f t="shared" si="40"/>
        <v>0.81706014263189775</v>
      </c>
      <c r="W22" s="174"/>
      <c r="X22" s="157">
        <f t="shared" si="2"/>
        <v>-0.67527122701258913</v>
      </c>
      <c r="Y22" s="157">
        <f t="shared" si="3"/>
        <v>-5.6752712270125887</v>
      </c>
      <c r="Z22" s="157">
        <f t="shared" si="4"/>
        <v>4.3247287729874113</v>
      </c>
      <c r="AA22" s="157">
        <f t="shared" si="5"/>
        <v>-6.4201915223817174</v>
      </c>
      <c r="AB22" s="157">
        <f t="shared" si="6"/>
        <v>5.0696490683565383</v>
      </c>
      <c r="AC22" s="157">
        <f t="shared" si="7"/>
        <v>1.2494627280298074E-2</v>
      </c>
      <c r="AD22" s="157">
        <f t="shared" si="8"/>
        <v>-4.9875053727197018</v>
      </c>
      <c r="AE22" s="157">
        <f t="shared" si="9"/>
        <v>5.0124946272802982</v>
      </c>
      <c r="AF22" s="157">
        <f t="shared" si="10"/>
        <v>-2.839671906621192</v>
      </c>
      <c r="AG22" s="157">
        <f t="shared" si="11"/>
        <v>2.8646611611817883</v>
      </c>
      <c r="AH22" s="157">
        <f t="shared" si="12"/>
        <v>-0.66076202342620693</v>
      </c>
      <c r="AI22" s="157">
        <f t="shared" si="13"/>
        <v>-5.6607620234262068</v>
      </c>
      <c r="AJ22" s="157">
        <f t="shared" si="14"/>
        <v>4.3392379765737932</v>
      </c>
      <c r="AK22" s="157">
        <f t="shared" si="15"/>
        <v>-3.908734552789455</v>
      </c>
      <c r="AL22" s="157">
        <f t="shared" si="16"/>
        <v>2.5872105059370414</v>
      </c>
      <c r="AM22" s="157">
        <f t="shared" si="17"/>
        <v>-0.8175976624775233</v>
      </c>
      <c r="AN22" s="157">
        <f t="shared" si="18"/>
        <v>-5.8175976624775236</v>
      </c>
      <c r="AO22" s="157">
        <f t="shared" si="19"/>
        <v>4.1824023375224764</v>
      </c>
      <c r="AP22" s="157">
        <f t="shared" si="20"/>
        <v>-3.9779470727569533</v>
      </c>
      <c r="AQ22" s="157">
        <f t="shared" si="21"/>
        <v>2.3427517478019069</v>
      </c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3"/>
      <c r="CA22" s="43"/>
      <c r="CB22" s="43"/>
      <c r="CC22" s="43"/>
      <c r="CD22" s="43"/>
      <c r="CE22" s="43"/>
      <c r="CF22" s="43"/>
      <c r="CG22" s="43"/>
      <c r="CH22" s="43"/>
      <c r="CI22" s="43"/>
      <c r="CJ22" s="43"/>
      <c r="CK22" s="43"/>
      <c r="CL22" s="43"/>
      <c r="CM22" s="43"/>
      <c r="CN22" s="43"/>
      <c r="CO22" s="43"/>
      <c r="CP22" s="43"/>
      <c r="CQ22" s="43"/>
      <c r="CR22" s="43"/>
      <c r="CS22" s="43"/>
      <c r="CT22" s="43"/>
      <c r="CU22" s="43"/>
      <c r="CV22" s="43"/>
      <c r="CW22" s="43"/>
      <c r="CX22" s="43"/>
      <c r="CY22" s="43"/>
      <c r="CZ22" s="43"/>
      <c r="DA22" s="43"/>
      <c r="DB22" s="43"/>
      <c r="DC22" s="43"/>
      <c r="DD22" s="43"/>
      <c r="DE22" s="43"/>
      <c r="DF22" s="43"/>
      <c r="DG22" s="43"/>
      <c r="DH22" s="43"/>
      <c r="DI22" s="43"/>
      <c r="DJ22" s="43"/>
      <c r="DK22" s="43"/>
      <c r="DL22" s="43"/>
      <c r="DM22" s="43"/>
      <c r="DN22" s="43"/>
      <c r="DO22" s="43"/>
      <c r="DP22" s="43"/>
      <c r="DQ22" s="43"/>
      <c r="DR22" s="43"/>
      <c r="DS22" s="43"/>
      <c r="DT22" s="43"/>
      <c r="DU22" s="43"/>
      <c r="DV22" s="43"/>
      <c r="DW22" s="43"/>
      <c r="DX22" s="43"/>
      <c r="DY22" s="43"/>
      <c r="DZ22" s="43"/>
    </row>
    <row r="23" spans="1:130" s="5" customFormat="1" x14ac:dyDescent="0.25">
      <c r="A23" s="36" t="s">
        <v>19</v>
      </c>
      <c r="B23" s="49" t="s">
        <v>174</v>
      </c>
      <c r="C23" s="36" t="s">
        <v>166</v>
      </c>
      <c r="D23" s="40" t="s">
        <v>84</v>
      </c>
      <c r="E23" s="133">
        <v>446.69922000000003</v>
      </c>
      <c r="F23" s="133">
        <f>E23+G23+H23</f>
        <v>451.1</v>
      </c>
      <c r="G23" s="191">
        <v>4.0005600000000001</v>
      </c>
      <c r="H23" s="191">
        <v>0.40022000000000002</v>
      </c>
      <c r="I23" s="185">
        <f>G23+H23</f>
        <v>4.4007800000000001</v>
      </c>
      <c r="J23" s="38">
        <f>(1.6061/(1.6061-(I23/F23)))*(I23/F23)*1000000</f>
        <v>9815.2832619829824</v>
      </c>
      <c r="K23" s="92">
        <v>446.55</v>
      </c>
      <c r="L23" s="89">
        <v>450.98</v>
      </c>
      <c r="M23" s="93">
        <v>4.0305</v>
      </c>
      <c r="N23" s="89">
        <v>0.39929999999999999</v>
      </c>
      <c r="O23" s="93">
        <v>4.4298000000000002</v>
      </c>
      <c r="P23" s="117">
        <v>9883.0460000000003</v>
      </c>
      <c r="Q23" s="38">
        <f t="shared" si="35"/>
        <v>90.986049031558977</v>
      </c>
      <c r="R23" s="38">
        <f t="shared" si="36"/>
        <v>0.7483952246685428</v>
      </c>
      <c r="S23" s="38">
        <f t="shared" si="37"/>
        <v>9.0139509684410122</v>
      </c>
      <c r="T23" s="38">
        <f t="shared" si="38"/>
        <v>-0.22987356953676272</v>
      </c>
      <c r="U23" s="38">
        <f t="shared" si="39"/>
        <v>0.65942855584691906</v>
      </c>
      <c r="V23" s="38">
        <f t="shared" si="40"/>
        <v>0.69037985158797954</v>
      </c>
      <c r="W23" s="174"/>
      <c r="X23" s="157">
        <f t="shared" si="2"/>
        <v>-0.67527122701258913</v>
      </c>
      <c r="Y23" s="157">
        <f t="shared" si="3"/>
        <v>-5.6752712270125887</v>
      </c>
      <c r="Z23" s="157">
        <f t="shared" si="4"/>
        <v>4.3247287729874113</v>
      </c>
      <c r="AA23" s="157">
        <f t="shared" si="5"/>
        <v>-6.4201915223817174</v>
      </c>
      <c r="AB23" s="157">
        <f t="shared" si="6"/>
        <v>5.0696490683565383</v>
      </c>
      <c r="AC23" s="157">
        <f t="shared" si="7"/>
        <v>1.2494627280298074E-2</v>
      </c>
      <c r="AD23" s="157">
        <f t="shared" si="8"/>
        <v>-4.9875053727197018</v>
      </c>
      <c r="AE23" s="157">
        <f t="shared" si="9"/>
        <v>5.0124946272802982</v>
      </c>
      <c r="AF23" s="157">
        <f t="shared" si="10"/>
        <v>-2.839671906621192</v>
      </c>
      <c r="AG23" s="157">
        <f t="shared" si="11"/>
        <v>2.8646611611817883</v>
      </c>
      <c r="AH23" s="157">
        <f t="shared" si="12"/>
        <v>-0.66076202342620693</v>
      </c>
      <c r="AI23" s="157">
        <f t="shared" si="13"/>
        <v>-5.6607620234262068</v>
      </c>
      <c r="AJ23" s="157">
        <f t="shared" si="14"/>
        <v>4.3392379765737932</v>
      </c>
      <c r="AK23" s="157">
        <f t="shared" si="15"/>
        <v>-3.908734552789455</v>
      </c>
      <c r="AL23" s="157">
        <f t="shared" si="16"/>
        <v>2.5872105059370414</v>
      </c>
      <c r="AM23" s="157">
        <f t="shared" si="17"/>
        <v>-0.8175976624775233</v>
      </c>
      <c r="AN23" s="157">
        <f t="shared" si="18"/>
        <v>-5.8175976624775236</v>
      </c>
      <c r="AO23" s="157">
        <f t="shared" si="19"/>
        <v>4.1824023375224764</v>
      </c>
      <c r="AP23" s="157">
        <f t="shared" si="20"/>
        <v>-3.9779470727569533</v>
      </c>
      <c r="AQ23" s="157">
        <f t="shared" si="21"/>
        <v>2.3427517478019069</v>
      </c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3"/>
      <c r="CA23" s="43"/>
      <c r="CB23" s="43"/>
      <c r="CC23" s="43"/>
      <c r="CD23" s="43"/>
      <c r="CE23" s="43"/>
      <c r="CF23" s="43"/>
      <c r="CG23" s="43"/>
      <c r="CH23" s="43"/>
      <c r="CI23" s="43"/>
      <c r="CJ23" s="43"/>
      <c r="CK23" s="43"/>
      <c r="CL23" s="43"/>
      <c r="CM23" s="43"/>
      <c r="CN23" s="43"/>
      <c r="CO23" s="43"/>
      <c r="CP23" s="43"/>
      <c r="CQ23" s="43"/>
      <c r="CR23" s="43"/>
      <c r="CS23" s="43"/>
      <c r="CT23" s="43"/>
      <c r="CU23" s="43"/>
      <c r="CV23" s="43"/>
      <c r="CW23" s="43"/>
      <c r="CX23" s="43"/>
      <c r="CY23" s="43"/>
      <c r="CZ23" s="43"/>
      <c r="DA23" s="43"/>
      <c r="DB23" s="43"/>
      <c r="DC23" s="43"/>
      <c r="DD23" s="43"/>
      <c r="DE23" s="43"/>
      <c r="DF23" s="43"/>
      <c r="DG23" s="43"/>
      <c r="DH23" s="43"/>
      <c r="DI23" s="43"/>
      <c r="DJ23" s="43"/>
      <c r="DK23" s="43"/>
      <c r="DL23" s="43"/>
      <c r="DM23" s="43"/>
      <c r="DN23" s="43"/>
      <c r="DO23" s="43"/>
      <c r="DP23" s="43"/>
      <c r="DQ23" s="43"/>
      <c r="DR23" s="43"/>
      <c r="DS23" s="43"/>
      <c r="DT23" s="43"/>
      <c r="DU23" s="43"/>
      <c r="DV23" s="43"/>
      <c r="DW23" s="43"/>
      <c r="DX23" s="43"/>
      <c r="DY23" s="43"/>
      <c r="DZ23" s="43"/>
    </row>
    <row r="24" spans="1:130" s="5" customFormat="1" x14ac:dyDescent="0.25">
      <c r="A24" s="36" t="s">
        <v>19</v>
      </c>
      <c r="B24" s="49" t="s">
        <v>174</v>
      </c>
      <c r="C24" s="36" t="s">
        <v>166</v>
      </c>
      <c r="D24" s="40" t="s">
        <v>85</v>
      </c>
      <c r="E24" s="133">
        <v>445.89934000000005</v>
      </c>
      <c r="F24" s="133">
        <f>E24+G24+H24</f>
        <v>450.3</v>
      </c>
      <c r="G24" s="191">
        <v>4.0004799999999996</v>
      </c>
      <c r="H24" s="191">
        <v>0.40017999999999998</v>
      </c>
      <c r="I24" s="185">
        <f>G24+H24</f>
        <v>4.4006599999999993</v>
      </c>
      <c r="J24" s="38">
        <f>(1.6061/(1.6061-(I24/F24)))*(I24/F24)*1000000</f>
        <v>9832.558024424734</v>
      </c>
      <c r="K24" s="89">
        <v>445.73</v>
      </c>
      <c r="L24" s="92">
        <v>450.15</v>
      </c>
      <c r="M24" s="93">
        <v>4.0199999999999996</v>
      </c>
      <c r="N24" s="93">
        <v>0.40010000000000001</v>
      </c>
      <c r="O24" s="93">
        <v>4.4200999999999997</v>
      </c>
      <c r="P24" s="117">
        <v>9879.5669999999991</v>
      </c>
      <c r="Q24" s="38">
        <f t="shared" si="35"/>
        <v>90.94816859347074</v>
      </c>
      <c r="R24" s="38">
        <f t="shared" si="36"/>
        <v>0.48794144702635645</v>
      </c>
      <c r="S24" s="38">
        <f t="shared" si="37"/>
        <v>9.0518314065292653</v>
      </c>
      <c r="T24" s="38">
        <f t="shared" si="38"/>
        <v>-1.9991004048170571E-2</v>
      </c>
      <c r="U24" s="38">
        <f t="shared" si="39"/>
        <v>0.44175191903033523</v>
      </c>
      <c r="V24" s="38">
        <f t="shared" si="40"/>
        <v>0.47809507412508212</v>
      </c>
      <c r="W24" s="174"/>
      <c r="X24" s="157">
        <f t="shared" si="2"/>
        <v>-0.67527122701258913</v>
      </c>
      <c r="Y24" s="157">
        <f t="shared" si="3"/>
        <v>-5.6752712270125887</v>
      </c>
      <c r="Z24" s="157">
        <f t="shared" si="4"/>
        <v>4.3247287729874113</v>
      </c>
      <c r="AA24" s="157">
        <f t="shared" si="5"/>
        <v>-6.4201915223817174</v>
      </c>
      <c r="AB24" s="157">
        <f t="shared" si="6"/>
        <v>5.0696490683565383</v>
      </c>
      <c r="AC24" s="157">
        <f t="shared" si="7"/>
        <v>1.2494627280298074E-2</v>
      </c>
      <c r="AD24" s="157">
        <f t="shared" si="8"/>
        <v>-4.9875053727197018</v>
      </c>
      <c r="AE24" s="157">
        <f t="shared" si="9"/>
        <v>5.0124946272802982</v>
      </c>
      <c r="AF24" s="157">
        <f t="shared" si="10"/>
        <v>-2.839671906621192</v>
      </c>
      <c r="AG24" s="157">
        <f t="shared" si="11"/>
        <v>2.8646611611817883</v>
      </c>
      <c r="AH24" s="157">
        <f t="shared" si="12"/>
        <v>-0.66076202342620693</v>
      </c>
      <c r="AI24" s="157">
        <f t="shared" si="13"/>
        <v>-5.6607620234262068</v>
      </c>
      <c r="AJ24" s="157">
        <f t="shared" si="14"/>
        <v>4.3392379765737932</v>
      </c>
      <c r="AK24" s="157">
        <f t="shared" si="15"/>
        <v>-3.908734552789455</v>
      </c>
      <c r="AL24" s="157">
        <f t="shared" si="16"/>
        <v>2.5872105059370414</v>
      </c>
      <c r="AM24" s="157">
        <f t="shared" si="17"/>
        <v>-0.8175976624775233</v>
      </c>
      <c r="AN24" s="157">
        <f t="shared" si="18"/>
        <v>-5.8175976624775236</v>
      </c>
      <c r="AO24" s="157">
        <f t="shared" si="19"/>
        <v>4.1824023375224764</v>
      </c>
      <c r="AP24" s="157">
        <f t="shared" si="20"/>
        <v>-3.9779470727569533</v>
      </c>
      <c r="AQ24" s="157">
        <f t="shared" si="21"/>
        <v>2.3427517478019069</v>
      </c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3"/>
      <c r="CA24" s="43"/>
      <c r="CB24" s="43"/>
      <c r="CC24" s="43"/>
      <c r="CD24" s="43"/>
      <c r="CE24" s="43"/>
      <c r="CF24" s="43"/>
      <c r="CG24" s="43"/>
      <c r="CH24" s="43"/>
      <c r="CI24" s="43"/>
      <c r="CJ24" s="43"/>
      <c r="CK24" s="43"/>
      <c r="CL24" s="43"/>
      <c r="CM24" s="43"/>
      <c r="CN24" s="43"/>
      <c r="CO24" s="43"/>
      <c r="CP24" s="43"/>
      <c r="CQ24" s="43"/>
      <c r="CR24" s="43"/>
      <c r="CS24" s="43"/>
      <c r="CT24" s="43"/>
      <c r="CU24" s="43"/>
      <c r="CV24" s="43"/>
      <c r="CW24" s="43"/>
      <c r="CX24" s="43"/>
      <c r="CY24" s="43"/>
      <c r="CZ24" s="43"/>
      <c r="DA24" s="43"/>
      <c r="DB24" s="43"/>
      <c r="DC24" s="43"/>
      <c r="DD24" s="43"/>
      <c r="DE24" s="43"/>
      <c r="DF24" s="43"/>
      <c r="DG24" s="43"/>
      <c r="DH24" s="43"/>
      <c r="DI24" s="43"/>
      <c r="DJ24" s="43"/>
      <c r="DK24" s="43"/>
      <c r="DL24" s="43"/>
      <c r="DM24" s="43"/>
      <c r="DN24" s="43"/>
      <c r="DO24" s="43"/>
      <c r="DP24" s="43"/>
      <c r="DQ24" s="43"/>
      <c r="DR24" s="43"/>
      <c r="DS24" s="43"/>
      <c r="DT24" s="43"/>
      <c r="DU24" s="43"/>
      <c r="DV24" s="43"/>
      <c r="DW24" s="43"/>
      <c r="DX24" s="43"/>
      <c r="DY24" s="43"/>
      <c r="DZ24" s="43"/>
    </row>
    <row r="25" spans="1:130" s="5" customFormat="1" x14ac:dyDescent="0.25">
      <c r="A25" s="36" t="s">
        <v>20</v>
      </c>
      <c r="B25" s="49" t="s">
        <v>100</v>
      </c>
      <c r="C25" s="36" t="s">
        <v>190</v>
      </c>
      <c r="D25" s="40" t="s">
        <v>83</v>
      </c>
      <c r="E25" s="133">
        <v>446.09922999999992</v>
      </c>
      <c r="F25" s="133">
        <f>E25+G25+H25</f>
        <v>450.49999999999994</v>
      </c>
      <c r="G25" s="191">
        <v>4.0004400000000002</v>
      </c>
      <c r="H25" s="191">
        <v>0.40033000000000002</v>
      </c>
      <c r="I25" s="185">
        <f>G25+H25</f>
        <v>4.4007700000000005</v>
      </c>
      <c r="J25" s="38">
        <f>(1.6061/(1.6061-(I25/F25)))*(I25/F25)*1000000</f>
        <v>9828.4133077719507</v>
      </c>
      <c r="K25" s="88"/>
      <c r="L25" s="89">
        <v>450.3</v>
      </c>
      <c r="M25" s="93">
        <v>4.0483000000000002</v>
      </c>
      <c r="N25" s="93">
        <v>0.40089999999999998</v>
      </c>
      <c r="O25" s="93">
        <v>4.4492000000000003</v>
      </c>
      <c r="P25" s="97">
        <v>9942</v>
      </c>
      <c r="Q25" s="38">
        <f t="shared" si="35"/>
        <v>90.989391351254156</v>
      </c>
      <c r="R25" s="38">
        <f t="shared" si="36"/>
        <v>1.1963683994760579</v>
      </c>
      <c r="S25" s="38">
        <f t="shared" si="37"/>
        <v>9.0106086487458406</v>
      </c>
      <c r="T25" s="38">
        <f t="shared" si="38"/>
        <v>0.14238253440910234</v>
      </c>
      <c r="U25" s="38">
        <f t="shared" si="39"/>
        <v>1.1004892325661133</v>
      </c>
      <c r="V25" s="38">
        <f t="shared" si="40"/>
        <v>1.1556971473536739</v>
      </c>
      <c r="W25" s="174"/>
      <c r="X25" s="157">
        <f t="shared" si="2"/>
        <v>-0.67527122701258913</v>
      </c>
      <c r="Y25" s="157">
        <f t="shared" si="3"/>
        <v>-5.6752712270125887</v>
      </c>
      <c r="Z25" s="157">
        <f t="shared" si="4"/>
        <v>4.3247287729874113</v>
      </c>
      <c r="AA25" s="157">
        <f t="shared" si="5"/>
        <v>-6.4201915223817174</v>
      </c>
      <c r="AB25" s="157">
        <f t="shared" si="6"/>
        <v>5.0696490683565383</v>
      </c>
      <c r="AC25" s="157">
        <f t="shared" si="7"/>
        <v>1.2494627280298074E-2</v>
      </c>
      <c r="AD25" s="157">
        <f t="shared" si="8"/>
        <v>-4.9875053727197018</v>
      </c>
      <c r="AE25" s="157">
        <f t="shared" si="9"/>
        <v>5.0124946272802982</v>
      </c>
      <c r="AF25" s="157">
        <f t="shared" si="10"/>
        <v>-2.839671906621192</v>
      </c>
      <c r="AG25" s="157">
        <f t="shared" si="11"/>
        <v>2.8646611611817883</v>
      </c>
      <c r="AH25" s="157">
        <f t="shared" si="12"/>
        <v>-0.66076202342620693</v>
      </c>
      <c r="AI25" s="157">
        <f t="shared" si="13"/>
        <v>-5.6607620234262068</v>
      </c>
      <c r="AJ25" s="157">
        <f t="shared" si="14"/>
        <v>4.3392379765737932</v>
      </c>
      <c r="AK25" s="157">
        <f t="shared" si="15"/>
        <v>-3.908734552789455</v>
      </c>
      <c r="AL25" s="157">
        <f t="shared" si="16"/>
        <v>2.5872105059370414</v>
      </c>
      <c r="AM25" s="157">
        <f t="shared" si="17"/>
        <v>-0.8175976624775233</v>
      </c>
      <c r="AN25" s="157">
        <f t="shared" si="18"/>
        <v>-5.8175976624775236</v>
      </c>
      <c r="AO25" s="157">
        <f t="shared" si="19"/>
        <v>4.1824023375224764</v>
      </c>
      <c r="AP25" s="157">
        <f t="shared" si="20"/>
        <v>-3.9779470727569533</v>
      </c>
      <c r="AQ25" s="157">
        <f t="shared" si="21"/>
        <v>2.3427517478019069</v>
      </c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3"/>
      <c r="CA25" s="43"/>
      <c r="CB25" s="43"/>
      <c r="CC25" s="43"/>
      <c r="CD25" s="43"/>
      <c r="CE25" s="43"/>
      <c r="CF25" s="43"/>
      <c r="CG25" s="43"/>
      <c r="CH25" s="43"/>
      <c r="CI25" s="43"/>
      <c r="CJ25" s="43"/>
      <c r="CK25" s="43"/>
      <c r="CL25" s="43"/>
      <c r="CM25" s="43"/>
      <c r="CN25" s="43"/>
      <c r="CO25" s="43"/>
      <c r="CP25" s="43"/>
      <c r="CQ25" s="43"/>
      <c r="CR25" s="43"/>
      <c r="CS25" s="43"/>
      <c r="CT25" s="43"/>
      <c r="CU25" s="43"/>
      <c r="CV25" s="43"/>
      <c r="CW25" s="43"/>
      <c r="CX25" s="43"/>
      <c r="CY25" s="43"/>
      <c r="CZ25" s="43"/>
      <c r="DA25" s="43"/>
      <c r="DB25" s="43"/>
      <c r="DC25" s="43"/>
      <c r="DD25" s="43"/>
      <c r="DE25" s="43"/>
      <c r="DF25" s="43"/>
      <c r="DG25" s="43"/>
      <c r="DH25" s="43"/>
      <c r="DI25" s="43"/>
      <c r="DJ25" s="43"/>
      <c r="DK25" s="43"/>
      <c r="DL25" s="43"/>
      <c r="DM25" s="43"/>
      <c r="DN25" s="43"/>
      <c r="DO25" s="43"/>
      <c r="DP25" s="43"/>
      <c r="DQ25" s="43"/>
      <c r="DR25" s="43"/>
      <c r="DS25" s="43"/>
      <c r="DT25" s="43"/>
      <c r="DU25" s="43"/>
      <c r="DV25" s="43"/>
      <c r="DW25" s="43"/>
      <c r="DX25" s="43"/>
      <c r="DY25" s="43"/>
      <c r="DZ25" s="43"/>
    </row>
    <row r="26" spans="1:130" s="5" customFormat="1" x14ac:dyDescent="0.25">
      <c r="A26" s="36" t="s">
        <v>20</v>
      </c>
      <c r="B26" s="49" t="s">
        <v>100</v>
      </c>
      <c r="C26" s="36" t="s">
        <v>190</v>
      </c>
      <c r="D26" s="40" t="s">
        <v>84</v>
      </c>
      <c r="E26" s="133">
        <v>446.29922999999997</v>
      </c>
      <c r="F26" s="133">
        <f t="shared" si="22"/>
        <v>450.69999999999993</v>
      </c>
      <c r="G26" s="191">
        <v>4.00075</v>
      </c>
      <c r="H26" s="191">
        <v>0.40001999999999999</v>
      </c>
      <c r="I26" s="185">
        <f t="shared" si="23"/>
        <v>4.4007699999999996</v>
      </c>
      <c r="J26" s="38">
        <f t="shared" si="24"/>
        <v>9824.0252311254771</v>
      </c>
      <c r="K26" s="88"/>
      <c r="L26" s="88">
        <v>450.5</v>
      </c>
      <c r="M26" s="93">
        <v>4.0730000000000004</v>
      </c>
      <c r="N26" s="93">
        <v>0.39979999999999999</v>
      </c>
      <c r="O26" s="93">
        <v>4.4760999999999997</v>
      </c>
      <c r="P26" s="89">
        <v>9998</v>
      </c>
      <c r="Q26" s="38">
        <f t="shared" si="35"/>
        <v>90.994392439847203</v>
      </c>
      <c r="R26" s="38">
        <f t="shared" si="36"/>
        <v>1.8059113916140814</v>
      </c>
      <c r="S26" s="38">
        <f t="shared" si="37"/>
        <v>8.9318826657134558</v>
      </c>
      <c r="T26" s="38">
        <f t="shared" si="38"/>
        <v>-5.4997250137492619E-2</v>
      </c>
      <c r="U26" s="38">
        <f t="shared" si="39"/>
        <v>1.7117458990131302</v>
      </c>
      <c r="V26" s="38">
        <f t="shared" si="40"/>
        <v>1.7709112586897506</v>
      </c>
      <c r="W26" s="174"/>
      <c r="X26" s="157">
        <f t="shared" si="2"/>
        <v>-0.67527122701258913</v>
      </c>
      <c r="Y26" s="157">
        <f t="shared" si="3"/>
        <v>-5.6752712270125887</v>
      </c>
      <c r="Z26" s="157">
        <f t="shared" si="4"/>
        <v>4.3247287729874113</v>
      </c>
      <c r="AA26" s="157">
        <f t="shared" si="5"/>
        <v>-6.4201915223817174</v>
      </c>
      <c r="AB26" s="157">
        <f t="shared" si="6"/>
        <v>5.0696490683565383</v>
      </c>
      <c r="AC26" s="157">
        <f t="shared" si="7"/>
        <v>1.2494627280298074E-2</v>
      </c>
      <c r="AD26" s="157">
        <f t="shared" si="8"/>
        <v>-4.9875053727197018</v>
      </c>
      <c r="AE26" s="157">
        <f t="shared" si="9"/>
        <v>5.0124946272802982</v>
      </c>
      <c r="AF26" s="157">
        <f t="shared" si="10"/>
        <v>-2.839671906621192</v>
      </c>
      <c r="AG26" s="157">
        <f t="shared" si="11"/>
        <v>2.8646611611817883</v>
      </c>
      <c r="AH26" s="157">
        <f t="shared" si="12"/>
        <v>-0.66076202342620693</v>
      </c>
      <c r="AI26" s="157">
        <f t="shared" si="13"/>
        <v>-5.6607620234262068</v>
      </c>
      <c r="AJ26" s="157">
        <f t="shared" si="14"/>
        <v>4.3392379765737932</v>
      </c>
      <c r="AK26" s="157">
        <f t="shared" si="15"/>
        <v>-3.908734552789455</v>
      </c>
      <c r="AL26" s="157">
        <f t="shared" si="16"/>
        <v>2.5872105059370414</v>
      </c>
      <c r="AM26" s="157">
        <f t="shared" si="17"/>
        <v>-0.8175976624775233</v>
      </c>
      <c r="AN26" s="157">
        <f t="shared" si="18"/>
        <v>-5.8175976624775236</v>
      </c>
      <c r="AO26" s="157">
        <f t="shared" si="19"/>
        <v>4.1824023375224764</v>
      </c>
      <c r="AP26" s="157">
        <f t="shared" si="20"/>
        <v>-3.9779470727569533</v>
      </c>
      <c r="AQ26" s="157">
        <f t="shared" si="21"/>
        <v>2.3427517478019069</v>
      </c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3"/>
      <c r="CA26" s="43"/>
      <c r="CB26" s="43"/>
      <c r="CC26" s="43"/>
      <c r="CD26" s="43"/>
      <c r="CE26" s="43"/>
      <c r="CF26" s="43"/>
      <c r="CG26" s="43"/>
      <c r="CH26" s="43"/>
      <c r="CI26" s="43"/>
      <c r="CJ26" s="43"/>
      <c r="CK26" s="43"/>
      <c r="CL26" s="43"/>
      <c r="CM26" s="43"/>
      <c r="CN26" s="43"/>
      <c r="CO26" s="43"/>
      <c r="CP26" s="43"/>
      <c r="CQ26" s="43"/>
      <c r="CR26" s="43"/>
      <c r="CS26" s="43"/>
      <c r="CT26" s="43"/>
      <c r="CU26" s="43"/>
      <c r="CV26" s="43"/>
      <c r="CW26" s="43"/>
      <c r="CX26" s="43"/>
      <c r="CY26" s="43"/>
      <c r="CZ26" s="43"/>
      <c r="DA26" s="43"/>
      <c r="DB26" s="43"/>
      <c r="DC26" s="43"/>
      <c r="DD26" s="43"/>
      <c r="DE26" s="43"/>
      <c r="DF26" s="43"/>
      <c r="DG26" s="43"/>
      <c r="DH26" s="43"/>
      <c r="DI26" s="43"/>
      <c r="DJ26" s="43"/>
      <c r="DK26" s="43"/>
      <c r="DL26" s="43"/>
      <c r="DM26" s="43"/>
      <c r="DN26" s="43"/>
      <c r="DO26" s="43"/>
      <c r="DP26" s="43"/>
      <c r="DQ26" s="43"/>
      <c r="DR26" s="43"/>
      <c r="DS26" s="43"/>
      <c r="DT26" s="43"/>
      <c r="DU26" s="43"/>
      <c r="DV26" s="43"/>
      <c r="DW26" s="43"/>
      <c r="DX26" s="43"/>
      <c r="DY26" s="43"/>
      <c r="DZ26" s="43"/>
    </row>
    <row r="27" spans="1:130" s="5" customFormat="1" x14ac:dyDescent="0.25">
      <c r="A27" s="36" t="s">
        <v>20</v>
      </c>
      <c r="B27" s="49" t="s">
        <v>100</v>
      </c>
      <c r="C27" s="36" t="s">
        <v>190</v>
      </c>
      <c r="D27" s="40" t="s">
        <v>85</v>
      </c>
      <c r="E27" s="133">
        <v>446.89970999999997</v>
      </c>
      <c r="F27" s="133">
        <f t="shared" si="22"/>
        <v>451.29999999999995</v>
      </c>
      <c r="G27" s="191">
        <v>4.0001600000000002</v>
      </c>
      <c r="H27" s="191">
        <v>0.40012999999999999</v>
      </c>
      <c r="I27" s="185">
        <f t="shared" si="23"/>
        <v>4.40029</v>
      </c>
      <c r="J27" s="38">
        <f t="shared" si="24"/>
        <v>9809.807852403801</v>
      </c>
      <c r="K27" s="88"/>
      <c r="L27" s="88">
        <v>451.1</v>
      </c>
      <c r="M27" s="93">
        <v>4.0236999999999998</v>
      </c>
      <c r="N27" s="93">
        <v>0.40060000000000001</v>
      </c>
      <c r="O27" s="93">
        <v>4.4242999999999997</v>
      </c>
      <c r="P27" s="89">
        <v>9868</v>
      </c>
      <c r="Q27" s="38">
        <f t="shared" si="35"/>
        <v>90.945460298804335</v>
      </c>
      <c r="R27" s="38">
        <f t="shared" si="36"/>
        <v>0.58847646094155415</v>
      </c>
      <c r="S27" s="38">
        <f t="shared" si="37"/>
        <v>9.0545397011956705</v>
      </c>
      <c r="T27" s="38">
        <f t="shared" si="38"/>
        <v>0.11746182490691175</v>
      </c>
      <c r="U27" s="38">
        <f t="shared" si="39"/>
        <v>0.54564585515953823</v>
      </c>
      <c r="V27" s="38">
        <f t="shared" si="40"/>
        <v>0.59320374539180765</v>
      </c>
      <c r="W27" s="174"/>
      <c r="X27" s="157">
        <f t="shared" si="2"/>
        <v>-0.67527122701258913</v>
      </c>
      <c r="Y27" s="157">
        <f t="shared" si="3"/>
        <v>-5.6752712270125887</v>
      </c>
      <c r="Z27" s="157">
        <f t="shared" si="4"/>
        <v>4.3247287729874113</v>
      </c>
      <c r="AA27" s="157">
        <f t="shared" si="5"/>
        <v>-6.4201915223817174</v>
      </c>
      <c r="AB27" s="157">
        <f t="shared" si="6"/>
        <v>5.0696490683565383</v>
      </c>
      <c r="AC27" s="157">
        <f t="shared" si="7"/>
        <v>1.2494627280298074E-2</v>
      </c>
      <c r="AD27" s="157">
        <f t="shared" si="8"/>
        <v>-4.9875053727197018</v>
      </c>
      <c r="AE27" s="157">
        <f t="shared" si="9"/>
        <v>5.0124946272802982</v>
      </c>
      <c r="AF27" s="157">
        <f t="shared" si="10"/>
        <v>-2.839671906621192</v>
      </c>
      <c r="AG27" s="157">
        <f t="shared" si="11"/>
        <v>2.8646611611817883</v>
      </c>
      <c r="AH27" s="157">
        <f t="shared" si="12"/>
        <v>-0.66076202342620693</v>
      </c>
      <c r="AI27" s="157">
        <f t="shared" si="13"/>
        <v>-5.6607620234262068</v>
      </c>
      <c r="AJ27" s="157">
        <f t="shared" si="14"/>
        <v>4.3392379765737932</v>
      </c>
      <c r="AK27" s="157">
        <f t="shared" si="15"/>
        <v>-3.908734552789455</v>
      </c>
      <c r="AL27" s="157">
        <f t="shared" si="16"/>
        <v>2.5872105059370414</v>
      </c>
      <c r="AM27" s="157">
        <f t="shared" si="17"/>
        <v>-0.8175976624775233</v>
      </c>
      <c r="AN27" s="157">
        <f t="shared" si="18"/>
        <v>-5.8175976624775236</v>
      </c>
      <c r="AO27" s="157">
        <f t="shared" si="19"/>
        <v>4.1824023375224764</v>
      </c>
      <c r="AP27" s="157">
        <f t="shared" si="20"/>
        <v>-3.9779470727569533</v>
      </c>
      <c r="AQ27" s="157">
        <f t="shared" si="21"/>
        <v>2.3427517478019069</v>
      </c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3"/>
      <c r="CA27" s="43"/>
      <c r="CB27" s="43"/>
      <c r="CC27" s="43"/>
      <c r="CD27" s="43"/>
      <c r="CE27" s="43"/>
      <c r="CF27" s="43"/>
      <c r="CG27" s="43"/>
      <c r="CH27" s="43"/>
      <c r="CI27" s="43"/>
      <c r="CJ27" s="43"/>
      <c r="CK27" s="43"/>
      <c r="CL27" s="43"/>
      <c r="CM27" s="43"/>
      <c r="CN27" s="43"/>
      <c r="CO27" s="43"/>
      <c r="CP27" s="43"/>
      <c r="CQ27" s="43"/>
      <c r="CR27" s="43"/>
      <c r="CS27" s="43"/>
      <c r="CT27" s="43"/>
      <c r="CU27" s="43"/>
      <c r="CV27" s="43"/>
      <c r="CW27" s="43"/>
      <c r="CX27" s="43"/>
      <c r="CY27" s="43"/>
      <c r="CZ27" s="43"/>
      <c r="DA27" s="43"/>
      <c r="DB27" s="43"/>
      <c r="DC27" s="43"/>
      <c r="DD27" s="43"/>
      <c r="DE27" s="43"/>
      <c r="DF27" s="43"/>
      <c r="DG27" s="43"/>
      <c r="DH27" s="43"/>
      <c r="DI27" s="43"/>
      <c r="DJ27" s="43"/>
      <c r="DK27" s="43"/>
      <c r="DL27" s="43"/>
      <c r="DM27" s="43"/>
      <c r="DN27" s="43"/>
      <c r="DO27" s="43"/>
      <c r="DP27" s="43"/>
      <c r="DQ27" s="43"/>
      <c r="DR27" s="43"/>
      <c r="DS27" s="43"/>
      <c r="DT27" s="43"/>
      <c r="DU27" s="43"/>
      <c r="DV27" s="43"/>
      <c r="DW27" s="43"/>
      <c r="DX27" s="43"/>
      <c r="DY27" s="43"/>
      <c r="DZ27" s="43"/>
    </row>
    <row r="28" spans="1:130" s="5" customFormat="1" x14ac:dyDescent="0.25">
      <c r="A28" s="36" t="s">
        <v>21</v>
      </c>
      <c r="B28" s="49" t="s">
        <v>101</v>
      </c>
      <c r="C28" s="36" t="s">
        <v>44</v>
      </c>
      <c r="D28" s="40" t="s">
        <v>83</v>
      </c>
      <c r="E28" s="133">
        <v>446.29853000000003</v>
      </c>
      <c r="F28" s="133">
        <f t="shared" si="22"/>
        <v>450.70000000000005</v>
      </c>
      <c r="G28" s="191">
        <v>4.0008800000000004</v>
      </c>
      <c r="H28" s="191">
        <v>0.40059</v>
      </c>
      <c r="I28" s="185">
        <f t="shared" si="23"/>
        <v>4.4014700000000007</v>
      </c>
      <c r="J28" s="38">
        <f t="shared" si="24"/>
        <v>9825.5974304895935</v>
      </c>
      <c r="K28" s="88">
        <v>447</v>
      </c>
      <c r="L28" s="88">
        <v>442.7</v>
      </c>
      <c r="M28" s="93">
        <v>3.9310999999999998</v>
      </c>
      <c r="N28" s="93">
        <v>0.40239999999999998</v>
      </c>
      <c r="O28" s="93">
        <v>4.3334999999999999</v>
      </c>
      <c r="P28" s="89">
        <v>9754</v>
      </c>
      <c r="Q28" s="38">
        <f t="shared" si="35"/>
        <v>90.714203299873077</v>
      </c>
      <c r="R28" s="38">
        <f t="shared" si="36"/>
        <v>-1.744116294415244</v>
      </c>
      <c r="S28" s="38">
        <f t="shared" si="37"/>
        <v>9.2857967001269177</v>
      </c>
      <c r="T28" s="38">
        <f t="shared" si="38"/>
        <v>0.4518335455203521</v>
      </c>
      <c r="U28" s="38">
        <f t="shared" si="39"/>
        <v>-1.544256805112854</v>
      </c>
      <c r="V28" s="38">
        <f t="shared" si="40"/>
        <v>-0.72868271874665991</v>
      </c>
      <c r="W28" s="174" t="s">
        <v>203</v>
      </c>
      <c r="X28" s="157">
        <f t="shared" si="2"/>
        <v>-0.67527122701258913</v>
      </c>
      <c r="Y28" s="157">
        <f t="shared" si="3"/>
        <v>-5.6752712270125887</v>
      </c>
      <c r="Z28" s="157">
        <f t="shared" si="4"/>
        <v>4.3247287729874113</v>
      </c>
      <c r="AA28" s="157">
        <f t="shared" si="5"/>
        <v>-6.4201915223817174</v>
      </c>
      <c r="AB28" s="157">
        <f t="shared" si="6"/>
        <v>5.0696490683565383</v>
      </c>
      <c r="AC28" s="157">
        <f t="shared" si="7"/>
        <v>1.2494627280298074E-2</v>
      </c>
      <c r="AD28" s="157">
        <f t="shared" si="8"/>
        <v>-4.9875053727197018</v>
      </c>
      <c r="AE28" s="157">
        <f t="shared" si="9"/>
        <v>5.0124946272802982</v>
      </c>
      <c r="AF28" s="157">
        <f t="shared" si="10"/>
        <v>-2.839671906621192</v>
      </c>
      <c r="AG28" s="157">
        <f t="shared" si="11"/>
        <v>2.8646611611817883</v>
      </c>
      <c r="AH28" s="157">
        <f t="shared" si="12"/>
        <v>-0.66076202342620693</v>
      </c>
      <c r="AI28" s="157">
        <f t="shared" si="13"/>
        <v>-5.6607620234262068</v>
      </c>
      <c r="AJ28" s="157">
        <f t="shared" si="14"/>
        <v>4.3392379765737932</v>
      </c>
      <c r="AK28" s="157">
        <f t="shared" si="15"/>
        <v>-3.908734552789455</v>
      </c>
      <c r="AL28" s="157">
        <f t="shared" si="16"/>
        <v>2.5872105059370414</v>
      </c>
      <c r="AM28" s="157">
        <f t="shared" si="17"/>
        <v>-0.8175976624775233</v>
      </c>
      <c r="AN28" s="157">
        <f t="shared" si="18"/>
        <v>-5.8175976624775236</v>
      </c>
      <c r="AO28" s="157">
        <f t="shared" si="19"/>
        <v>4.1824023375224764</v>
      </c>
      <c r="AP28" s="157">
        <f t="shared" si="20"/>
        <v>-3.9779470727569533</v>
      </c>
      <c r="AQ28" s="157">
        <f t="shared" si="21"/>
        <v>2.3427517478019069</v>
      </c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3"/>
      <c r="CA28" s="43"/>
      <c r="CB28" s="43"/>
      <c r="CC28" s="43"/>
      <c r="CD28" s="43"/>
      <c r="CE28" s="43"/>
      <c r="CF28" s="43"/>
      <c r="CG28" s="43"/>
      <c r="CH28" s="43"/>
      <c r="CI28" s="43"/>
      <c r="CJ28" s="43"/>
      <c r="CK28" s="43"/>
      <c r="CL28" s="43"/>
      <c r="CM28" s="43"/>
      <c r="CN28" s="43"/>
      <c r="CO28" s="43"/>
      <c r="CP28" s="43"/>
      <c r="CQ28" s="43"/>
      <c r="CR28" s="43"/>
      <c r="CS28" s="43"/>
      <c r="CT28" s="43"/>
      <c r="CU28" s="43"/>
      <c r="CV28" s="43"/>
      <c r="CW28" s="43"/>
      <c r="CX28" s="43"/>
      <c r="CY28" s="43"/>
      <c r="CZ28" s="43"/>
      <c r="DA28" s="43"/>
      <c r="DB28" s="43"/>
      <c r="DC28" s="43"/>
      <c r="DD28" s="43"/>
      <c r="DE28" s="43"/>
      <c r="DF28" s="43"/>
      <c r="DG28" s="43"/>
      <c r="DH28" s="43"/>
      <c r="DI28" s="43"/>
      <c r="DJ28" s="43"/>
      <c r="DK28" s="43"/>
      <c r="DL28" s="43"/>
      <c r="DM28" s="43"/>
      <c r="DN28" s="43"/>
      <c r="DO28" s="43"/>
      <c r="DP28" s="43"/>
      <c r="DQ28" s="43"/>
      <c r="DR28" s="43"/>
      <c r="DS28" s="43"/>
      <c r="DT28" s="43"/>
      <c r="DU28" s="43"/>
      <c r="DV28" s="43"/>
      <c r="DW28" s="43"/>
      <c r="DX28" s="43"/>
      <c r="DY28" s="43"/>
      <c r="DZ28" s="43"/>
    </row>
    <row r="29" spans="1:130" s="5" customFormat="1" x14ac:dyDescent="0.25">
      <c r="A29" s="36" t="s">
        <v>21</v>
      </c>
      <c r="B29" s="49" t="s">
        <v>101</v>
      </c>
      <c r="C29" s="36" t="s">
        <v>44</v>
      </c>
      <c r="D29" s="40" t="s">
        <v>84</v>
      </c>
      <c r="E29" s="133">
        <v>445.99916000000002</v>
      </c>
      <c r="F29" s="133">
        <f t="shared" si="22"/>
        <v>450.40000000000003</v>
      </c>
      <c r="G29" s="191">
        <v>4.0007599999999996</v>
      </c>
      <c r="H29" s="191">
        <v>0.40007999999999999</v>
      </c>
      <c r="I29" s="185">
        <f t="shared" si="23"/>
        <v>4.4008399999999996</v>
      </c>
      <c r="J29" s="38">
        <f t="shared" si="24"/>
        <v>9830.7661422340807</v>
      </c>
      <c r="K29" s="88">
        <v>450.2</v>
      </c>
      <c r="L29" s="89">
        <v>445.8</v>
      </c>
      <c r="M29" s="93">
        <v>3.9546999999999999</v>
      </c>
      <c r="N29" s="93">
        <v>0.4047</v>
      </c>
      <c r="O29" s="93">
        <v>4.3593999999999999</v>
      </c>
      <c r="P29" s="89">
        <v>9742</v>
      </c>
      <c r="Q29" s="38">
        <f t="shared" si="35"/>
        <v>90.716612377850154</v>
      </c>
      <c r="R29" s="38">
        <f t="shared" si="36"/>
        <v>-1.1512812565612476</v>
      </c>
      <c r="S29" s="38">
        <f t="shared" si="37"/>
        <v>9.2833876221498368</v>
      </c>
      <c r="T29" s="38">
        <f t="shared" si="38"/>
        <v>1.1547690461907649</v>
      </c>
      <c r="U29" s="38">
        <f t="shared" si="39"/>
        <v>-0.9416384144845007</v>
      </c>
      <c r="V29" s="38">
        <f t="shared" si="40"/>
        <v>-0.90294226258451327</v>
      </c>
      <c r="W29" s="174" t="s">
        <v>203</v>
      </c>
      <c r="X29" s="157">
        <f t="shared" si="2"/>
        <v>-0.67527122701258913</v>
      </c>
      <c r="Y29" s="157">
        <f t="shared" si="3"/>
        <v>-5.6752712270125887</v>
      </c>
      <c r="Z29" s="157">
        <f t="shared" si="4"/>
        <v>4.3247287729874113</v>
      </c>
      <c r="AA29" s="157">
        <f t="shared" si="5"/>
        <v>-6.4201915223817174</v>
      </c>
      <c r="AB29" s="157">
        <f t="shared" si="6"/>
        <v>5.0696490683565383</v>
      </c>
      <c r="AC29" s="157">
        <f t="shared" si="7"/>
        <v>1.2494627280298074E-2</v>
      </c>
      <c r="AD29" s="157">
        <f t="shared" si="8"/>
        <v>-4.9875053727197018</v>
      </c>
      <c r="AE29" s="157">
        <f t="shared" si="9"/>
        <v>5.0124946272802982</v>
      </c>
      <c r="AF29" s="157">
        <f t="shared" si="10"/>
        <v>-2.839671906621192</v>
      </c>
      <c r="AG29" s="157">
        <f t="shared" si="11"/>
        <v>2.8646611611817883</v>
      </c>
      <c r="AH29" s="157">
        <f t="shared" si="12"/>
        <v>-0.66076202342620693</v>
      </c>
      <c r="AI29" s="157">
        <f t="shared" si="13"/>
        <v>-5.6607620234262068</v>
      </c>
      <c r="AJ29" s="157">
        <f t="shared" si="14"/>
        <v>4.3392379765737932</v>
      </c>
      <c r="AK29" s="157">
        <f t="shared" si="15"/>
        <v>-3.908734552789455</v>
      </c>
      <c r="AL29" s="157">
        <f t="shared" si="16"/>
        <v>2.5872105059370414</v>
      </c>
      <c r="AM29" s="157">
        <f t="shared" si="17"/>
        <v>-0.8175976624775233</v>
      </c>
      <c r="AN29" s="157">
        <f t="shared" si="18"/>
        <v>-5.8175976624775236</v>
      </c>
      <c r="AO29" s="157">
        <f t="shared" si="19"/>
        <v>4.1824023375224764</v>
      </c>
      <c r="AP29" s="157">
        <f t="shared" si="20"/>
        <v>-3.9779470727569533</v>
      </c>
      <c r="AQ29" s="157">
        <f t="shared" si="21"/>
        <v>2.3427517478019069</v>
      </c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3"/>
      <c r="CA29" s="43"/>
      <c r="CB29" s="43"/>
      <c r="CC29" s="43"/>
      <c r="CD29" s="43"/>
      <c r="CE29" s="43"/>
      <c r="CF29" s="43"/>
      <c r="CG29" s="43"/>
      <c r="CH29" s="43"/>
      <c r="CI29" s="43"/>
      <c r="CJ29" s="43"/>
      <c r="CK29" s="43"/>
      <c r="CL29" s="43"/>
      <c r="CM29" s="43"/>
      <c r="CN29" s="43"/>
      <c r="CO29" s="43"/>
      <c r="CP29" s="43"/>
      <c r="CQ29" s="43"/>
      <c r="CR29" s="43"/>
      <c r="CS29" s="43"/>
      <c r="CT29" s="43"/>
      <c r="CU29" s="43"/>
      <c r="CV29" s="43"/>
      <c r="CW29" s="43"/>
      <c r="CX29" s="43"/>
      <c r="CY29" s="43"/>
      <c r="CZ29" s="43"/>
      <c r="DA29" s="43"/>
      <c r="DB29" s="43"/>
      <c r="DC29" s="43"/>
      <c r="DD29" s="43"/>
      <c r="DE29" s="43"/>
      <c r="DF29" s="43"/>
      <c r="DG29" s="43"/>
      <c r="DH29" s="43"/>
      <c r="DI29" s="43"/>
      <c r="DJ29" s="43"/>
      <c r="DK29" s="43"/>
      <c r="DL29" s="43"/>
      <c r="DM29" s="43"/>
      <c r="DN29" s="43"/>
      <c r="DO29" s="43"/>
      <c r="DP29" s="43"/>
      <c r="DQ29" s="43"/>
      <c r="DR29" s="43"/>
      <c r="DS29" s="43"/>
      <c r="DT29" s="43"/>
      <c r="DU29" s="43"/>
      <c r="DV29" s="43"/>
      <c r="DW29" s="43"/>
      <c r="DX29" s="43"/>
      <c r="DY29" s="43"/>
      <c r="DZ29" s="43"/>
    </row>
    <row r="30" spans="1:130" s="5" customFormat="1" x14ac:dyDescent="0.25">
      <c r="A30" s="36" t="s">
        <v>21</v>
      </c>
      <c r="B30" s="49" t="s">
        <v>101</v>
      </c>
      <c r="C30" s="36" t="s">
        <v>44</v>
      </c>
      <c r="D30" s="40" t="s">
        <v>85</v>
      </c>
      <c r="E30" s="133">
        <v>445.79910999999998</v>
      </c>
      <c r="F30" s="133">
        <f t="shared" si="22"/>
        <v>450.2</v>
      </c>
      <c r="G30" s="191">
        <v>4.0006399999999998</v>
      </c>
      <c r="H30" s="191">
        <v>0.40024999999999999</v>
      </c>
      <c r="I30" s="185">
        <f t="shared" si="23"/>
        <v>4.4008899999999995</v>
      </c>
      <c r="J30" s="38">
        <f t="shared" si="24"/>
        <v>9835.2726003910593</v>
      </c>
      <c r="K30" s="88">
        <v>445</v>
      </c>
      <c r="L30" s="88">
        <v>440.7</v>
      </c>
      <c r="M30" s="93">
        <v>3.8893</v>
      </c>
      <c r="N30" s="93">
        <v>0.40039999999999998</v>
      </c>
      <c r="O30" s="93">
        <v>4.2896999999999998</v>
      </c>
      <c r="P30" s="89">
        <v>9698</v>
      </c>
      <c r="Q30" s="38">
        <f t="shared" si="35"/>
        <v>90.666013940368799</v>
      </c>
      <c r="R30" s="38">
        <f t="shared" si="36"/>
        <v>-2.7830547112461952</v>
      </c>
      <c r="S30" s="38">
        <f t="shared" si="37"/>
        <v>9.3339860596312096</v>
      </c>
      <c r="T30" s="38">
        <f t="shared" si="38"/>
        <v>3.7476577139283818E-2</v>
      </c>
      <c r="U30" s="38">
        <f t="shared" si="39"/>
        <v>-2.5265344055406902</v>
      </c>
      <c r="V30" s="38">
        <f t="shared" si="40"/>
        <v>-1.395717291919303</v>
      </c>
      <c r="W30" s="174" t="s">
        <v>203</v>
      </c>
      <c r="X30" s="157">
        <f t="shared" si="2"/>
        <v>-0.67527122701258913</v>
      </c>
      <c r="Y30" s="157">
        <f t="shared" si="3"/>
        <v>-5.6752712270125887</v>
      </c>
      <c r="Z30" s="157">
        <f t="shared" si="4"/>
        <v>4.3247287729874113</v>
      </c>
      <c r="AA30" s="157">
        <f t="shared" si="5"/>
        <v>-6.4201915223817174</v>
      </c>
      <c r="AB30" s="157">
        <f t="shared" si="6"/>
        <v>5.0696490683565383</v>
      </c>
      <c r="AC30" s="157">
        <f t="shared" si="7"/>
        <v>1.2494627280298074E-2</v>
      </c>
      <c r="AD30" s="157">
        <f t="shared" si="8"/>
        <v>-4.9875053727197018</v>
      </c>
      <c r="AE30" s="157">
        <f t="shared" si="9"/>
        <v>5.0124946272802982</v>
      </c>
      <c r="AF30" s="157">
        <f t="shared" si="10"/>
        <v>-2.839671906621192</v>
      </c>
      <c r="AG30" s="157">
        <f t="shared" si="11"/>
        <v>2.8646611611817883</v>
      </c>
      <c r="AH30" s="157">
        <f t="shared" si="12"/>
        <v>-0.66076202342620693</v>
      </c>
      <c r="AI30" s="157">
        <f t="shared" si="13"/>
        <v>-5.6607620234262068</v>
      </c>
      <c r="AJ30" s="157">
        <f t="shared" si="14"/>
        <v>4.3392379765737932</v>
      </c>
      <c r="AK30" s="157">
        <f t="shared" si="15"/>
        <v>-3.908734552789455</v>
      </c>
      <c r="AL30" s="157">
        <f t="shared" si="16"/>
        <v>2.5872105059370414</v>
      </c>
      <c r="AM30" s="157">
        <f t="shared" si="17"/>
        <v>-0.8175976624775233</v>
      </c>
      <c r="AN30" s="157">
        <f t="shared" si="18"/>
        <v>-5.8175976624775236</v>
      </c>
      <c r="AO30" s="157">
        <f t="shared" si="19"/>
        <v>4.1824023375224764</v>
      </c>
      <c r="AP30" s="157">
        <f t="shared" si="20"/>
        <v>-3.9779470727569533</v>
      </c>
      <c r="AQ30" s="157">
        <f t="shared" si="21"/>
        <v>2.3427517478019069</v>
      </c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3"/>
      <c r="CA30" s="43"/>
      <c r="CB30" s="43"/>
      <c r="CC30" s="43"/>
      <c r="CD30" s="43"/>
      <c r="CE30" s="43"/>
      <c r="CF30" s="43"/>
      <c r="CG30" s="43"/>
      <c r="CH30" s="43"/>
      <c r="CI30" s="43"/>
      <c r="CJ30" s="43"/>
      <c r="CK30" s="43"/>
      <c r="CL30" s="43"/>
      <c r="CM30" s="43"/>
      <c r="CN30" s="43"/>
      <c r="CO30" s="43"/>
      <c r="CP30" s="43"/>
      <c r="CQ30" s="43"/>
      <c r="CR30" s="43"/>
      <c r="CS30" s="43"/>
      <c r="CT30" s="43"/>
      <c r="CU30" s="43"/>
      <c r="CV30" s="43"/>
      <c r="CW30" s="43"/>
      <c r="CX30" s="43"/>
      <c r="CY30" s="43"/>
      <c r="CZ30" s="43"/>
      <c r="DA30" s="43"/>
      <c r="DB30" s="43"/>
      <c r="DC30" s="43"/>
      <c r="DD30" s="43"/>
      <c r="DE30" s="43"/>
      <c r="DF30" s="43"/>
      <c r="DG30" s="43"/>
      <c r="DH30" s="43"/>
      <c r="DI30" s="43"/>
      <c r="DJ30" s="43"/>
      <c r="DK30" s="43"/>
      <c r="DL30" s="43"/>
      <c r="DM30" s="43"/>
      <c r="DN30" s="43"/>
      <c r="DO30" s="43"/>
      <c r="DP30" s="43"/>
      <c r="DQ30" s="43"/>
      <c r="DR30" s="43"/>
      <c r="DS30" s="43"/>
      <c r="DT30" s="43"/>
      <c r="DU30" s="43"/>
      <c r="DV30" s="43"/>
      <c r="DW30" s="43"/>
      <c r="DX30" s="43"/>
      <c r="DY30" s="43"/>
      <c r="DZ30" s="43"/>
    </row>
    <row r="31" spans="1:130" s="5" customFormat="1" x14ac:dyDescent="0.25">
      <c r="A31" s="36" t="s">
        <v>22</v>
      </c>
      <c r="B31" s="49" t="s">
        <v>102</v>
      </c>
      <c r="C31" s="198" t="s">
        <v>191</v>
      </c>
      <c r="D31" s="40" t="s">
        <v>83</v>
      </c>
      <c r="E31" s="133">
        <v>446.29941000000002</v>
      </c>
      <c r="F31" s="133">
        <f t="shared" si="22"/>
        <v>450.70000000000005</v>
      </c>
      <c r="G31" s="191">
        <v>4.0004299999999997</v>
      </c>
      <c r="H31" s="191">
        <v>0.40016000000000002</v>
      </c>
      <c r="I31" s="185">
        <f t="shared" si="23"/>
        <v>4.4005899999999993</v>
      </c>
      <c r="J31" s="38">
        <f t="shared" si="24"/>
        <v>9823.6209517834723</v>
      </c>
      <c r="K31" s="89"/>
      <c r="L31" s="88">
        <v>450.6</v>
      </c>
      <c r="M31" s="93">
        <v>3.9908999999999999</v>
      </c>
      <c r="N31" s="93">
        <v>0.38350000000000001</v>
      </c>
      <c r="O31" s="93">
        <v>4.3743999999999996</v>
      </c>
      <c r="P31" s="89">
        <v>9767</v>
      </c>
      <c r="Q31" s="38">
        <f t="shared" si="35"/>
        <v>91.233083394294084</v>
      </c>
      <c r="R31" s="38">
        <f t="shared" si="36"/>
        <v>-0.23822439087797603</v>
      </c>
      <c r="S31" s="38">
        <f t="shared" si="37"/>
        <v>8.7669166057059265</v>
      </c>
      <c r="T31" s="38">
        <f t="shared" si="38"/>
        <v>-4.1633346661335482</v>
      </c>
      <c r="U31" s="38">
        <f t="shared" si="39"/>
        <v>-0.59514746886212344</v>
      </c>
      <c r="V31" s="38">
        <f t="shared" si="40"/>
        <v>-0.57637557537470707</v>
      </c>
      <c r="W31" s="174"/>
      <c r="X31" s="157">
        <f t="shared" si="2"/>
        <v>-0.67527122701258913</v>
      </c>
      <c r="Y31" s="157">
        <f t="shared" si="3"/>
        <v>-5.6752712270125887</v>
      </c>
      <c r="Z31" s="157">
        <f t="shared" si="4"/>
        <v>4.3247287729874113</v>
      </c>
      <c r="AA31" s="157">
        <f t="shared" si="5"/>
        <v>-6.4201915223817174</v>
      </c>
      <c r="AB31" s="157">
        <f t="shared" si="6"/>
        <v>5.0696490683565383</v>
      </c>
      <c r="AC31" s="157">
        <f t="shared" si="7"/>
        <v>1.2494627280298074E-2</v>
      </c>
      <c r="AD31" s="157">
        <f t="shared" si="8"/>
        <v>-4.9875053727197018</v>
      </c>
      <c r="AE31" s="157">
        <f t="shared" si="9"/>
        <v>5.0124946272802982</v>
      </c>
      <c r="AF31" s="157">
        <f t="shared" si="10"/>
        <v>-2.839671906621192</v>
      </c>
      <c r="AG31" s="157">
        <f t="shared" si="11"/>
        <v>2.8646611611817883</v>
      </c>
      <c r="AH31" s="157">
        <f t="shared" si="12"/>
        <v>-0.66076202342620693</v>
      </c>
      <c r="AI31" s="157">
        <f t="shared" si="13"/>
        <v>-5.6607620234262068</v>
      </c>
      <c r="AJ31" s="157">
        <f t="shared" si="14"/>
        <v>4.3392379765737932</v>
      </c>
      <c r="AK31" s="157">
        <f t="shared" si="15"/>
        <v>-3.908734552789455</v>
      </c>
      <c r="AL31" s="157">
        <f t="shared" si="16"/>
        <v>2.5872105059370414</v>
      </c>
      <c r="AM31" s="157">
        <f t="shared" si="17"/>
        <v>-0.8175976624775233</v>
      </c>
      <c r="AN31" s="157">
        <f t="shared" si="18"/>
        <v>-5.8175976624775236</v>
      </c>
      <c r="AO31" s="157">
        <f t="shared" si="19"/>
        <v>4.1824023375224764</v>
      </c>
      <c r="AP31" s="157">
        <f t="shared" si="20"/>
        <v>-3.9779470727569533</v>
      </c>
      <c r="AQ31" s="157">
        <f t="shared" si="21"/>
        <v>2.3427517478019069</v>
      </c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3"/>
      <c r="CA31" s="43"/>
      <c r="CB31" s="43"/>
      <c r="CC31" s="43"/>
      <c r="CD31" s="43"/>
      <c r="CE31" s="43"/>
      <c r="CF31" s="43"/>
      <c r="CG31" s="43"/>
      <c r="CH31" s="43"/>
      <c r="CI31" s="43"/>
      <c r="CJ31" s="43"/>
      <c r="CK31" s="43"/>
      <c r="CL31" s="43"/>
      <c r="CM31" s="43"/>
      <c r="CN31" s="43"/>
      <c r="CO31" s="43"/>
      <c r="CP31" s="43"/>
      <c r="CQ31" s="43"/>
      <c r="CR31" s="43"/>
      <c r="CS31" s="43"/>
      <c r="CT31" s="43"/>
      <c r="CU31" s="43"/>
      <c r="CV31" s="43"/>
      <c r="CW31" s="43"/>
      <c r="CX31" s="43"/>
      <c r="CY31" s="43"/>
      <c r="CZ31" s="43"/>
      <c r="DA31" s="43"/>
      <c r="DB31" s="43"/>
      <c r="DC31" s="43"/>
      <c r="DD31" s="43"/>
      <c r="DE31" s="43"/>
      <c r="DF31" s="43"/>
      <c r="DG31" s="43"/>
      <c r="DH31" s="43"/>
      <c r="DI31" s="43"/>
      <c r="DJ31" s="43"/>
      <c r="DK31" s="43"/>
      <c r="DL31" s="43"/>
      <c r="DM31" s="43"/>
      <c r="DN31" s="43"/>
      <c r="DO31" s="43"/>
      <c r="DP31" s="43"/>
      <c r="DQ31" s="43"/>
      <c r="DR31" s="43"/>
      <c r="DS31" s="43"/>
      <c r="DT31" s="43"/>
      <c r="DU31" s="43"/>
      <c r="DV31" s="43"/>
      <c r="DW31" s="43"/>
      <c r="DX31" s="43"/>
      <c r="DY31" s="43"/>
      <c r="DZ31" s="43"/>
    </row>
    <row r="32" spans="1:130" s="5" customFormat="1" x14ac:dyDescent="0.25">
      <c r="A32" s="36" t="s">
        <v>22</v>
      </c>
      <c r="B32" s="49" t="s">
        <v>102</v>
      </c>
      <c r="C32" s="198" t="s">
        <v>205</v>
      </c>
      <c r="D32" s="40" t="s">
        <v>84</v>
      </c>
      <c r="E32" s="133">
        <v>446.09877999999998</v>
      </c>
      <c r="F32" s="133">
        <f t="shared" si="22"/>
        <v>450.5</v>
      </c>
      <c r="G32" s="191">
        <v>4.0005100000000002</v>
      </c>
      <c r="H32" s="191">
        <v>0.40071000000000001</v>
      </c>
      <c r="I32" s="185">
        <f t="shared" si="23"/>
        <v>4.4012200000000004</v>
      </c>
      <c r="J32" s="38">
        <f t="shared" si="24"/>
        <v>9829.4244612049533</v>
      </c>
      <c r="K32" s="89"/>
      <c r="L32" s="88">
        <v>450.4</v>
      </c>
      <c r="M32" s="93">
        <v>3.9820000000000002</v>
      </c>
      <c r="N32" s="93">
        <v>0.36370000000000002</v>
      </c>
      <c r="O32" s="93">
        <v>4.3456999999999999</v>
      </c>
      <c r="P32" s="89">
        <v>9707</v>
      </c>
      <c r="Q32" s="38">
        <f t="shared" si="35"/>
        <v>91.630807464850321</v>
      </c>
      <c r="R32" s="38">
        <f t="shared" si="36"/>
        <v>-0.46269100689662135</v>
      </c>
      <c r="S32" s="38">
        <f t="shared" si="37"/>
        <v>8.3691925351496881</v>
      </c>
      <c r="T32" s="38">
        <f t="shared" si="38"/>
        <v>-9.2361059120061864</v>
      </c>
      <c r="U32" s="38">
        <f t="shared" si="39"/>
        <v>-1.2614684110314971</v>
      </c>
      <c r="V32" s="38">
        <f t="shared" si="40"/>
        <v>-1.2454896183203972</v>
      </c>
      <c r="W32" s="174"/>
      <c r="X32" s="157">
        <f t="shared" si="2"/>
        <v>-0.67527122701258913</v>
      </c>
      <c r="Y32" s="157">
        <f t="shared" si="3"/>
        <v>-5.6752712270125887</v>
      </c>
      <c r="Z32" s="157">
        <f t="shared" si="4"/>
        <v>4.3247287729874113</v>
      </c>
      <c r="AA32" s="157">
        <f t="shared" si="5"/>
        <v>-6.4201915223817174</v>
      </c>
      <c r="AB32" s="157">
        <f t="shared" si="6"/>
        <v>5.0696490683565383</v>
      </c>
      <c r="AC32" s="157">
        <f t="shared" si="7"/>
        <v>1.2494627280298074E-2</v>
      </c>
      <c r="AD32" s="157">
        <f t="shared" si="8"/>
        <v>-4.9875053727197018</v>
      </c>
      <c r="AE32" s="157">
        <f t="shared" si="9"/>
        <v>5.0124946272802982</v>
      </c>
      <c r="AF32" s="157">
        <f t="shared" si="10"/>
        <v>-2.839671906621192</v>
      </c>
      <c r="AG32" s="157">
        <f t="shared" si="11"/>
        <v>2.8646611611817883</v>
      </c>
      <c r="AH32" s="157">
        <f t="shared" si="12"/>
        <v>-0.66076202342620693</v>
      </c>
      <c r="AI32" s="157">
        <f t="shared" si="13"/>
        <v>-5.6607620234262068</v>
      </c>
      <c r="AJ32" s="157">
        <f t="shared" si="14"/>
        <v>4.3392379765737932</v>
      </c>
      <c r="AK32" s="157">
        <f t="shared" si="15"/>
        <v>-3.908734552789455</v>
      </c>
      <c r="AL32" s="157">
        <f t="shared" si="16"/>
        <v>2.5872105059370414</v>
      </c>
      <c r="AM32" s="157">
        <f t="shared" si="17"/>
        <v>-0.8175976624775233</v>
      </c>
      <c r="AN32" s="157">
        <f t="shared" si="18"/>
        <v>-5.8175976624775236</v>
      </c>
      <c r="AO32" s="157">
        <f t="shared" si="19"/>
        <v>4.1824023375224764</v>
      </c>
      <c r="AP32" s="157">
        <f t="shared" si="20"/>
        <v>-3.9779470727569533</v>
      </c>
      <c r="AQ32" s="157">
        <f t="shared" si="21"/>
        <v>2.3427517478019069</v>
      </c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3"/>
      <c r="CA32" s="43"/>
      <c r="CB32" s="43"/>
      <c r="CC32" s="43"/>
      <c r="CD32" s="43"/>
      <c r="CE32" s="43"/>
      <c r="CF32" s="43"/>
      <c r="CG32" s="43"/>
      <c r="CH32" s="43"/>
      <c r="CI32" s="43"/>
      <c r="CJ32" s="43"/>
      <c r="CK32" s="43"/>
      <c r="CL32" s="43"/>
      <c r="CM32" s="43"/>
      <c r="CN32" s="43"/>
      <c r="CO32" s="43"/>
      <c r="CP32" s="43"/>
      <c r="CQ32" s="43"/>
      <c r="CR32" s="43"/>
      <c r="CS32" s="43"/>
      <c r="CT32" s="43"/>
      <c r="CU32" s="43"/>
      <c r="CV32" s="43"/>
      <c r="CW32" s="43"/>
      <c r="CX32" s="43"/>
      <c r="CY32" s="43"/>
      <c r="CZ32" s="43"/>
      <c r="DA32" s="43"/>
      <c r="DB32" s="43"/>
      <c r="DC32" s="43"/>
      <c r="DD32" s="43"/>
      <c r="DE32" s="43"/>
      <c r="DF32" s="43"/>
      <c r="DG32" s="43"/>
      <c r="DH32" s="43"/>
      <c r="DI32" s="43"/>
      <c r="DJ32" s="43"/>
      <c r="DK32" s="43"/>
      <c r="DL32" s="43"/>
      <c r="DM32" s="43"/>
      <c r="DN32" s="43"/>
      <c r="DO32" s="43"/>
      <c r="DP32" s="43"/>
      <c r="DQ32" s="43"/>
      <c r="DR32" s="43"/>
      <c r="DS32" s="43"/>
      <c r="DT32" s="43"/>
      <c r="DU32" s="43"/>
      <c r="DV32" s="43"/>
      <c r="DW32" s="43"/>
      <c r="DX32" s="43"/>
      <c r="DY32" s="43"/>
      <c r="DZ32" s="43"/>
    </row>
    <row r="33" spans="1:130" s="5" customFormat="1" x14ac:dyDescent="0.25">
      <c r="A33" s="36" t="s">
        <v>22</v>
      </c>
      <c r="B33" s="49" t="s">
        <v>102</v>
      </c>
      <c r="C33" s="198" t="s">
        <v>121</v>
      </c>
      <c r="D33" s="40" t="s">
        <v>85</v>
      </c>
      <c r="E33" s="133">
        <v>446.49899000000005</v>
      </c>
      <c r="F33" s="133">
        <f t="shared" si="22"/>
        <v>450.90000000000009</v>
      </c>
      <c r="G33" s="191">
        <v>4.0005300000000004</v>
      </c>
      <c r="H33" s="191">
        <v>0.40048</v>
      </c>
      <c r="I33" s="185">
        <f t="shared" si="23"/>
        <v>4.4010100000000003</v>
      </c>
      <c r="J33" s="38">
        <f t="shared" si="24"/>
        <v>9820.1798684248606</v>
      </c>
      <c r="K33" s="89"/>
      <c r="L33" s="88">
        <v>450.7</v>
      </c>
      <c r="M33" s="93">
        <v>3.9817999999999998</v>
      </c>
      <c r="N33" s="93">
        <v>0.4017</v>
      </c>
      <c r="O33" s="93">
        <v>4.3834999999999997</v>
      </c>
      <c r="P33" s="89">
        <v>9785</v>
      </c>
      <c r="Q33" s="38">
        <f t="shared" si="35"/>
        <v>90.836089882513974</v>
      </c>
      <c r="R33" s="38">
        <f t="shared" si="36"/>
        <v>-0.46818796509463939</v>
      </c>
      <c r="S33" s="38">
        <f t="shared" si="37"/>
        <v>9.1639101174860276</v>
      </c>
      <c r="T33" s="38">
        <f t="shared" si="38"/>
        <v>0.30463443867359141</v>
      </c>
      <c r="U33" s="38">
        <f t="shared" si="39"/>
        <v>-0.39786321776139066</v>
      </c>
      <c r="V33" s="38">
        <f t="shared" si="40"/>
        <v>-0.3582405709082333</v>
      </c>
      <c r="W33" s="174"/>
      <c r="X33" s="157">
        <f t="shared" si="2"/>
        <v>-0.67527122701258913</v>
      </c>
      <c r="Y33" s="157">
        <f t="shared" si="3"/>
        <v>-5.6752712270125887</v>
      </c>
      <c r="Z33" s="157">
        <f t="shared" si="4"/>
        <v>4.3247287729874113</v>
      </c>
      <c r="AA33" s="157">
        <f t="shared" si="5"/>
        <v>-6.4201915223817174</v>
      </c>
      <c r="AB33" s="157">
        <f t="shared" si="6"/>
        <v>5.0696490683565383</v>
      </c>
      <c r="AC33" s="157">
        <f t="shared" si="7"/>
        <v>1.2494627280298074E-2</v>
      </c>
      <c r="AD33" s="157">
        <f t="shared" si="8"/>
        <v>-4.9875053727197018</v>
      </c>
      <c r="AE33" s="157">
        <f t="shared" si="9"/>
        <v>5.0124946272802982</v>
      </c>
      <c r="AF33" s="157">
        <f t="shared" si="10"/>
        <v>-2.839671906621192</v>
      </c>
      <c r="AG33" s="157">
        <f t="shared" si="11"/>
        <v>2.8646611611817883</v>
      </c>
      <c r="AH33" s="157">
        <f t="shared" si="12"/>
        <v>-0.66076202342620693</v>
      </c>
      <c r="AI33" s="157">
        <f t="shared" si="13"/>
        <v>-5.6607620234262068</v>
      </c>
      <c r="AJ33" s="157">
        <f t="shared" si="14"/>
        <v>4.3392379765737932</v>
      </c>
      <c r="AK33" s="157">
        <f t="shared" si="15"/>
        <v>-3.908734552789455</v>
      </c>
      <c r="AL33" s="157">
        <f t="shared" si="16"/>
        <v>2.5872105059370414</v>
      </c>
      <c r="AM33" s="157">
        <f t="shared" si="17"/>
        <v>-0.8175976624775233</v>
      </c>
      <c r="AN33" s="157">
        <f t="shared" si="18"/>
        <v>-5.8175976624775236</v>
      </c>
      <c r="AO33" s="157">
        <f t="shared" si="19"/>
        <v>4.1824023375224764</v>
      </c>
      <c r="AP33" s="157">
        <f t="shared" si="20"/>
        <v>-3.9779470727569533</v>
      </c>
      <c r="AQ33" s="157">
        <f t="shared" si="21"/>
        <v>2.3427517478019069</v>
      </c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3"/>
      <c r="CA33" s="43"/>
      <c r="CB33" s="43"/>
      <c r="CC33" s="43"/>
      <c r="CD33" s="43"/>
      <c r="CE33" s="43"/>
      <c r="CF33" s="43"/>
      <c r="CG33" s="43"/>
      <c r="CH33" s="43"/>
      <c r="CI33" s="43"/>
      <c r="CJ33" s="43"/>
      <c r="CK33" s="43"/>
      <c r="CL33" s="43"/>
      <c r="CM33" s="43"/>
      <c r="CN33" s="43"/>
      <c r="CO33" s="43"/>
      <c r="CP33" s="43"/>
      <c r="CQ33" s="43"/>
      <c r="CR33" s="43"/>
      <c r="CS33" s="43"/>
      <c r="CT33" s="43"/>
      <c r="CU33" s="43"/>
      <c r="CV33" s="43"/>
      <c r="CW33" s="43"/>
      <c r="CX33" s="43"/>
      <c r="CY33" s="43"/>
      <c r="CZ33" s="43"/>
      <c r="DA33" s="43"/>
      <c r="DB33" s="43"/>
      <c r="DC33" s="43"/>
      <c r="DD33" s="43"/>
      <c r="DE33" s="43"/>
      <c r="DF33" s="43"/>
      <c r="DG33" s="43"/>
      <c r="DH33" s="43"/>
      <c r="DI33" s="43"/>
      <c r="DJ33" s="43"/>
      <c r="DK33" s="43"/>
      <c r="DL33" s="43"/>
      <c r="DM33" s="43"/>
      <c r="DN33" s="43"/>
      <c r="DO33" s="43"/>
      <c r="DP33" s="43"/>
      <c r="DQ33" s="43"/>
      <c r="DR33" s="43"/>
      <c r="DS33" s="43"/>
      <c r="DT33" s="43"/>
      <c r="DU33" s="43"/>
      <c r="DV33" s="43"/>
      <c r="DW33" s="43"/>
      <c r="DX33" s="43"/>
      <c r="DY33" s="43"/>
      <c r="DZ33" s="43"/>
    </row>
    <row r="34" spans="1:130" s="5" customFormat="1" x14ac:dyDescent="0.25">
      <c r="A34" s="36" t="s">
        <v>23</v>
      </c>
      <c r="B34" s="49" t="s">
        <v>103</v>
      </c>
      <c r="C34" s="36" t="s">
        <v>43</v>
      </c>
      <c r="D34" s="40" t="s">
        <v>83</v>
      </c>
      <c r="E34" s="133">
        <v>446.19926000000004</v>
      </c>
      <c r="F34" s="133">
        <f t="shared" si="22"/>
        <v>450.6</v>
      </c>
      <c r="G34" s="191">
        <v>4.0005600000000001</v>
      </c>
      <c r="H34" s="191">
        <v>0.40017999999999998</v>
      </c>
      <c r="I34" s="185">
        <f t="shared" si="23"/>
        <v>4.4007399999999999</v>
      </c>
      <c r="J34" s="38">
        <f t="shared" si="24"/>
        <v>9826.1513845141581</v>
      </c>
      <c r="K34" s="89"/>
      <c r="L34" s="89">
        <v>450.5</v>
      </c>
      <c r="M34" s="93">
        <v>3.9733999999999998</v>
      </c>
      <c r="N34" s="93">
        <v>0.39729999999999999</v>
      </c>
      <c r="O34" s="93">
        <v>4.3707000000000003</v>
      </c>
      <c r="P34" s="89">
        <v>9761</v>
      </c>
      <c r="Q34" s="38">
        <f t="shared" si="35"/>
        <v>90.909922895646005</v>
      </c>
      <c r="R34" s="38">
        <f t="shared" si="36"/>
        <v>-0.67890495330654443</v>
      </c>
      <c r="S34" s="38">
        <f t="shared" si="37"/>
        <v>9.090077104353993</v>
      </c>
      <c r="T34" s="38">
        <f t="shared" si="38"/>
        <v>-0.71967614573441796</v>
      </c>
      <c r="U34" s="38">
        <f t="shared" si="39"/>
        <v>-0.68261246972099288</v>
      </c>
      <c r="V34" s="38">
        <f t="shared" si="40"/>
        <v>-0.66304071619368177</v>
      </c>
      <c r="W34" s="174"/>
      <c r="X34" s="157">
        <f t="shared" si="2"/>
        <v>-0.67527122701258913</v>
      </c>
      <c r="Y34" s="157">
        <f t="shared" si="3"/>
        <v>-5.6752712270125887</v>
      </c>
      <c r="Z34" s="157">
        <f t="shared" si="4"/>
        <v>4.3247287729874113</v>
      </c>
      <c r="AA34" s="157">
        <f t="shared" si="5"/>
        <v>-6.4201915223817174</v>
      </c>
      <c r="AB34" s="157">
        <f t="shared" si="6"/>
        <v>5.0696490683565383</v>
      </c>
      <c r="AC34" s="157">
        <f t="shared" si="7"/>
        <v>1.2494627280298074E-2</v>
      </c>
      <c r="AD34" s="157">
        <f t="shared" si="8"/>
        <v>-4.9875053727197018</v>
      </c>
      <c r="AE34" s="157">
        <f t="shared" si="9"/>
        <v>5.0124946272802982</v>
      </c>
      <c r="AF34" s="157">
        <f t="shared" si="10"/>
        <v>-2.839671906621192</v>
      </c>
      <c r="AG34" s="157">
        <f t="shared" si="11"/>
        <v>2.8646611611817883</v>
      </c>
      <c r="AH34" s="157">
        <f t="shared" si="12"/>
        <v>-0.66076202342620693</v>
      </c>
      <c r="AI34" s="157">
        <f t="shared" si="13"/>
        <v>-5.6607620234262068</v>
      </c>
      <c r="AJ34" s="157">
        <f t="shared" si="14"/>
        <v>4.3392379765737932</v>
      </c>
      <c r="AK34" s="157">
        <f t="shared" si="15"/>
        <v>-3.908734552789455</v>
      </c>
      <c r="AL34" s="157">
        <f t="shared" si="16"/>
        <v>2.5872105059370414</v>
      </c>
      <c r="AM34" s="157">
        <f t="shared" si="17"/>
        <v>-0.8175976624775233</v>
      </c>
      <c r="AN34" s="157">
        <f t="shared" si="18"/>
        <v>-5.8175976624775236</v>
      </c>
      <c r="AO34" s="157">
        <f t="shared" si="19"/>
        <v>4.1824023375224764</v>
      </c>
      <c r="AP34" s="157">
        <f t="shared" si="20"/>
        <v>-3.9779470727569533</v>
      </c>
      <c r="AQ34" s="157">
        <f t="shared" si="21"/>
        <v>2.3427517478019069</v>
      </c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3"/>
      <c r="CA34" s="43"/>
      <c r="CB34" s="43"/>
      <c r="CC34" s="43"/>
      <c r="CD34" s="43"/>
      <c r="CE34" s="43"/>
      <c r="CF34" s="43"/>
      <c r="CG34" s="43"/>
      <c r="CH34" s="43"/>
      <c r="CI34" s="43"/>
      <c r="CJ34" s="43"/>
      <c r="CK34" s="43"/>
      <c r="CL34" s="43"/>
      <c r="CM34" s="43"/>
      <c r="CN34" s="43"/>
      <c r="CO34" s="43"/>
      <c r="CP34" s="43"/>
      <c r="CQ34" s="43"/>
      <c r="CR34" s="43"/>
      <c r="CS34" s="43"/>
      <c r="CT34" s="43"/>
      <c r="CU34" s="43"/>
      <c r="CV34" s="43"/>
      <c r="CW34" s="43"/>
      <c r="CX34" s="43"/>
      <c r="CY34" s="43"/>
      <c r="CZ34" s="43"/>
      <c r="DA34" s="43"/>
      <c r="DB34" s="43"/>
      <c r="DC34" s="43"/>
      <c r="DD34" s="43"/>
      <c r="DE34" s="43"/>
      <c r="DF34" s="43"/>
      <c r="DG34" s="43"/>
      <c r="DH34" s="43"/>
      <c r="DI34" s="43"/>
      <c r="DJ34" s="43"/>
      <c r="DK34" s="43"/>
      <c r="DL34" s="43"/>
      <c r="DM34" s="43"/>
      <c r="DN34" s="43"/>
      <c r="DO34" s="43"/>
      <c r="DP34" s="43"/>
      <c r="DQ34" s="43"/>
      <c r="DR34" s="43"/>
      <c r="DS34" s="43"/>
      <c r="DT34" s="43"/>
      <c r="DU34" s="43"/>
      <c r="DV34" s="43"/>
      <c r="DW34" s="43"/>
      <c r="DX34" s="43"/>
      <c r="DY34" s="43"/>
      <c r="DZ34" s="43"/>
    </row>
    <row r="35" spans="1:130" s="5" customFormat="1" x14ac:dyDescent="0.25">
      <c r="A35" s="36" t="s">
        <v>23</v>
      </c>
      <c r="B35" s="49" t="s">
        <v>103</v>
      </c>
      <c r="C35" s="36" t="s">
        <v>43</v>
      </c>
      <c r="D35" s="40" t="s">
        <v>84</v>
      </c>
      <c r="E35" s="133">
        <v>445.89890000000003</v>
      </c>
      <c r="F35" s="133">
        <f t="shared" si="22"/>
        <v>450.3</v>
      </c>
      <c r="G35" s="191">
        <v>4.0009199999999998</v>
      </c>
      <c r="H35" s="191">
        <v>0.40017999999999998</v>
      </c>
      <c r="I35" s="185">
        <f t="shared" si="23"/>
        <v>4.4010999999999996</v>
      </c>
      <c r="J35" s="38">
        <f t="shared" si="24"/>
        <v>9833.547151964076</v>
      </c>
      <c r="K35" s="89"/>
      <c r="L35" s="88">
        <v>450.3</v>
      </c>
      <c r="M35" s="93">
        <v>3.9779</v>
      </c>
      <c r="N35" s="93">
        <v>0.40029999999999999</v>
      </c>
      <c r="O35" s="93">
        <v>4.3781999999999996</v>
      </c>
      <c r="P35" s="89">
        <v>9782</v>
      </c>
      <c r="Q35" s="38">
        <f t="shared" si="35"/>
        <v>90.856973185327305</v>
      </c>
      <c r="R35" s="38">
        <f t="shared" si="36"/>
        <v>-0.57536766543694506</v>
      </c>
      <c r="S35" s="38">
        <f t="shared" si="37"/>
        <v>9.1430268146726981</v>
      </c>
      <c r="T35" s="38">
        <f t="shared" si="38"/>
        <v>2.9986506072269728E-2</v>
      </c>
      <c r="U35" s="38">
        <f t="shared" si="39"/>
        <v>-0.52032446433845903</v>
      </c>
      <c r="V35" s="38">
        <f t="shared" si="40"/>
        <v>-0.5241969267801837</v>
      </c>
      <c r="W35" s="174"/>
      <c r="X35" s="157">
        <f t="shared" si="2"/>
        <v>-0.67527122701258913</v>
      </c>
      <c r="Y35" s="157">
        <f t="shared" si="3"/>
        <v>-5.6752712270125887</v>
      </c>
      <c r="Z35" s="157">
        <f t="shared" si="4"/>
        <v>4.3247287729874113</v>
      </c>
      <c r="AA35" s="157">
        <f t="shared" si="5"/>
        <v>-6.4201915223817174</v>
      </c>
      <c r="AB35" s="157">
        <f t="shared" si="6"/>
        <v>5.0696490683565383</v>
      </c>
      <c r="AC35" s="157">
        <f t="shared" si="7"/>
        <v>1.2494627280298074E-2</v>
      </c>
      <c r="AD35" s="157">
        <f t="shared" si="8"/>
        <v>-4.9875053727197018</v>
      </c>
      <c r="AE35" s="157">
        <f t="shared" si="9"/>
        <v>5.0124946272802982</v>
      </c>
      <c r="AF35" s="157">
        <f t="shared" si="10"/>
        <v>-2.839671906621192</v>
      </c>
      <c r="AG35" s="157">
        <f t="shared" si="11"/>
        <v>2.8646611611817883</v>
      </c>
      <c r="AH35" s="157">
        <f t="shared" si="12"/>
        <v>-0.66076202342620693</v>
      </c>
      <c r="AI35" s="157">
        <f t="shared" si="13"/>
        <v>-5.6607620234262068</v>
      </c>
      <c r="AJ35" s="157">
        <f t="shared" si="14"/>
        <v>4.3392379765737932</v>
      </c>
      <c r="AK35" s="157">
        <f t="shared" si="15"/>
        <v>-3.908734552789455</v>
      </c>
      <c r="AL35" s="157">
        <f t="shared" si="16"/>
        <v>2.5872105059370414</v>
      </c>
      <c r="AM35" s="157">
        <f t="shared" si="17"/>
        <v>-0.8175976624775233</v>
      </c>
      <c r="AN35" s="157">
        <f t="shared" si="18"/>
        <v>-5.8175976624775236</v>
      </c>
      <c r="AO35" s="157">
        <f t="shared" si="19"/>
        <v>4.1824023375224764</v>
      </c>
      <c r="AP35" s="157">
        <f t="shared" si="20"/>
        <v>-3.9779470727569533</v>
      </c>
      <c r="AQ35" s="157">
        <f t="shared" si="21"/>
        <v>2.3427517478019069</v>
      </c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3"/>
      <c r="CA35" s="43"/>
      <c r="CB35" s="43"/>
      <c r="CC35" s="43"/>
      <c r="CD35" s="43"/>
      <c r="CE35" s="43"/>
      <c r="CF35" s="43"/>
      <c r="CG35" s="43"/>
      <c r="CH35" s="43"/>
      <c r="CI35" s="43"/>
      <c r="CJ35" s="43"/>
      <c r="CK35" s="43"/>
      <c r="CL35" s="43"/>
      <c r="CM35" s="43"/>
      <c r="CN35" s="43"/>
      <c r="CO35" s="43"/>
      <c r="CP35" s="43"/>
      <c r="CQ35" s="43"/>
      <c r="CR35" s="43"/>
      <c r="CS35" s="43"/>
      <c r="CT35" s="43"/>
      <c r="CU35" s="43"/>
      <c r="CV35" s="43"/>
      <c r="CW35" s="43"/>
      <c r="CX35" s="43"/>
      <c r="CY35" s="43"/>
      <c r="CZ35" s="43"/>
      <c r="DA35" s="43"/>
      <c r="DB35" s="43"/>
      <c r="DC35" s="43"/>
      <c r="DD35" s="43"/>
      <c r="DE35" s="43"/>
      <c r="DF35" s="43"/>
      <c r="DG35" s="43"/>
      <c r="DH35" s="43"/>
      <c r="DI35" s="43"/>
      <c r="DJ35" s="43"/>
      <c r="DK35" s="43"/>
      <c r="DL35" s="43"/>
      <c r="DM35" s="43"/>
      <c r="DN35" s="43"/>
      <c r="DO35" s="43"/>
      <c r="DP35" s="43"/>
      <c r="DQ35" s="43"/>
      <c r="DR35" s="43"/>
      <c r="DS35" s="43"/>
      <c r="DT35" s="43"/>
      <c r="DU35" s="43"/>
      <c r="DV35" s="43"/>
      <c r="DW35" s="43"/>
      <c r="DX35" s="43"/>
      <c r="DY35" s="43"/>
      <c r="DZ35" s="43"/>
    </row>
    <row r="36" spans="1:130" s="5" customFormat="1" x14ac:dyDescent="0.25">
      <c r="A36" s="184" t="s">
        <v>23</v>
      </c>
      <c r="B36" s="131" t="s">
        <v>103</v>
      </c>
      <c r="C36" s="36" t="s">
        <v>43</v>
      </c>
      <c r="D36" s="40" t="s">
        <v>85</v>
      </c>
      <c r="E36" s="133">
        <v>446.59890999999999</v>
      </c>
      <c r="F36" s="133">
        <f t="shared" si="22"/>
        <v>451</v>
      </c>
      <c r="G36" s="191">
        <v>4.0008699999999999</v>
      </c>
      <c r="H36" s="191">
        <v>0.40022000000000002</v>
      </c>
      <c r="I36" s="185">
        <f t="shared" si="23"/>
        <v>4.4010899999999999</v>
      </c>
      <c r="J36" s="38">
        <f t="shared" si="24"/>
        <v>9818.1686934069203</v>
      </c>
      <c r="K36" s="89"/>
      <c r="L36" s="88">
        <v>450.9</v>
      </c>
      <c r="M36" s="89">
        <v>3.9752000000000001</v>
      </c>
      <c r="N36" s="93">
        <v>0.4002</v>
      </c>
      <c r="O36" s="89">
        <v>4.3754</v>
      </c>
      <c r="P36" s="89">
        <v>9763</v>
      </c>
      <c r="Q36" s="38">
        <f t="shared" si="35"/>
        <v>90.853407688439916</v>
      </c>
      <c r="R36" s="38">
        <f t="shared" si="36"/>
        <v>-0.64161044972718084</v>
      </c>
      <c r="S36" s="38">
        <f t="shared" si="37"/>
        <v>9.1465923115600862</v>
      </c>
      <c r="T36" s="38">
        <f t="shared" si="38"/>
        <v>-4.9972515116735797E-3</v>
      </c>
      <c r="U36" s="38">
        <f t="shared" si="39"/>
        <v>-0.5837190332394927</v>
      </c>
      <c r="V36" s="38">
        <f t="shared" si="40"/>
        <v>-0.56190410991784112</v>
      </c>
      <c r="W36" s="174"/>
      <c r="X36" s="157">
        <f t="shared" ref="X36:X72" si="41">$R$77</f>
        <v>-0.67527122701258913</v>
      </c>
      <c r="Y36" s="157">
        <f t="shared" ref="Y36:Y72" si="42">$R$77-5</f>
        <v>-5.6752712270125887</v>
      </c>
      <c r="Z36" s="157">
        <f t="shared" ref="Z36:Z72" si="43">$R$77+5</f>
        <v>4.3247287729874113</v>
      </c>
      <c r="AA36" s="157">
        <f t="shared" ref="AA36:AA72" si="44">($R$77-(3*$R$80))</f>
        <v>-6.4201915223817174</v>
      </c>
      <c r="AB36" s="157">
        <f t="shared" ref="AB36:AB72" si="45">($R$77+(3*$R$80))</f>
        <v>5.0696490683565383</v>
      </c>
      <c r="AC36" s="157">
        <f t="shared" ref="AC36:AC72" si="46">$T$77</f>
        <v>1.2494627280298074E-2</v>
      </c>
      <c r="AD36" s="157">
        <f t="shared" ref="AD36:AD72" si="47">$T$77-5</f>
        <v>-4.9875053727197018</v>
      </c>
      <c r="AE36" s="157">
        <f t="shared" ref="AE36:AE72" si="48">$T$77+5</f>
        <v>5.0124946272802982</v>
      </c>
      <c r="AF36" s="157">
        <f t="shared" ref="AF36:AF72" si="49">($T$77-(3*$T$80))</f>
        <v>-2.839671906621192</v>
      </c>
      <c r="AG36" s="157">
        <f t="shared" ref="AG36:AG72" si="50">($T$77+(3*$T$80))</f>
        <v>2.8646611611817883</v>
      </c>
      <c r="AH36" s="157">
        <f t="shared" ref="AH36:AH72" si="51">$U$77</f>
        <v>-0.66076202342620693</v>
      </c>
      <c r="AI36" s="157">
        <f t="shared" ref="AI36:AI72" si="52">$U$77-5</f>
        <v>-5.6607620234262068</v>
      </c>
      <c r="AJ36" s="157">
        <f t="shared" ref="AJ36:AJ72" si="53">$U$77+5</f>
        <v>4.3392379765737932</v>
      </c>
      <c r="AK36" s="157">
        <f t="shared" ref="AK36:AK72" si="54">($U$77-(3*$U$80))</f>
        <v>-3.908734552789455</v>
      </c>
      <c r="AL36" s="157">
        <f t="shared" ref="AL36:AL72" si="55">($U$77+(3*$U$80))</f>
        <v>2.5872105059370414</v>
      </c>
      <c r="AM36" s="157">
        <f t="shared" ref="AM36:AM72" si="56">$V$77</f>
        <v>-0.8175976624775233</v>
      </c>
      <c r="AN36" s="157">
        <f t="shared" ref="AN36:AN72" si="57">$V$77-5</f>
        <v>-5.8175976624775236</v>
      </c>
      <c r="AO36" s="157">
        <f t="shared" ref="AO36:AO72" si="58">$V$77+5</f>
        <v>4.1824023375224764</v>
      </c>
      <c r="AP36" s="157">
        <f t="shared" ref="AP36:AP72" si="59">($V$77-(3*$V$80))</f>
        <v>-3.9779470727569533</v>
      </c>
      <c r="AQ36" s="157">
        <f t="shared" ref="AQ36:AQ72" si="60">($V$77+(3*$V$80))</f>
        <v>2.3427517478019069</v>
      </c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3"/>
      <c r="CA36" s="43"/>
      <c r="CB36" s="43"/>
      <c r="CC36" s="43"/>
      <c r="CD36" s="43"/>
      <c r="CE36" s="43"/>
      <c r="CF36" s="43"/>
      <c r="CG36" s="43"/>
      <c r="CH36" s="43"/>
      <c r="CI36" s="43"/>
      <c r="CJ36" s="43"/>
      <c r="CK36" s="43"/>
      <c r="CL36" s="43"/>
      <c r="CM36" s="43"/>
      <c r="CN36" s="43"/>
      <c r="CO36" s="43"/>
      <c r="CP36" s="43"/>
      <c r="CQ36" s="43"/>
      <c r="CR36" s="43"/>
      <c r="CS36" s="43"/>
      <c r="CT36" s="43"/>
      <c r="CU36" s="43"/>
      <c r="CV36" s="43"/>
      <c r="CW36" s="43"/>
      <c r="CX36" s="43"/>
      <c r="CY36" s="43"/>
      <c r="CZ36" s="43"/>
      <c r="DA36" s="43"/>
      <c r="DB36" s="43"/>
      <c r="DC36" s="43"/>
      <c r="DD36" s="43"/>
      <c r="DE36" s="43"/>
      <c r="DF36" s="43"/>
      <c r="DG36" s="43"/>
      <c r="DH36" s="43"/>
      <c r="DI36" s="43"/>
      <c r="DJ36" s="43"/>
      <c r="DK36" s="43"/>
      <c r="DL36" s="43"/>
      <c r="DM36" s="43"/>
      <c r="DN36" s="43"/>
      <c r="DO36" s="43"/>
      <c r="DP36" s="43"/>
      <c r="DQ36" s="43"/>
      <c r="DR36" s="43"/>
      <c r="DS36" s="43"/>
      <c r="DT36" s="43"/>
      <c r="DU36" s="43"/>
      <c r="DV36" s="43"/>
      <c r="DW36" s="43"/>
      <c r="DX36" s="43"/>
      <c r="DY36" s="43"/>
      <c r="DZ36" s="43"/>
    </row>
    <row r="37" spans="1:130" s="5" customFormat="1" x14ac:dyDescent="0.25">
      <c r="A37" s="36" t="s">
        <v>42</v>
      </c>
      <c r="B37" s="49" t="s">
        <v>175</v>
      </c>
      <c r="C37" s="36" t="s">
        <v>186</v>
      </c>
      <c r="D37" s="40" t="s">
        <v>83</v>
      </c>
      <c r="E37" s="133">
        <v>446.29948000000002</v>
      </c>
      <c r="F37" s="133">
        <f t="shared" si="22"/>
        <v>450.7</v>
      </c>
      <c r="G37" s="191">
        <v>4.0005199999999999</v>
      </c>
      <c r="H37" s="191">
        <v>0.4</v>
      </c>
      <c r="I37" s="185">
        <f t="shared" si="23"/>
        <v>4.4005200000000002</v>
      </c>
      <c r="J37" s="38">
        <f t="shared" si="24"/>
        <v>9823.4637320939946</v>
      </c>
      <c r="K37" s="89">
        <v>446.12860000000001</v>
      </c>
      <c r="L37" s="89">
        <v>450.5</v>
      </c>
      <c r="M37" s="93">
        <v>3.8538999999999999</v>
      </c>
      <c r="N37" s="93">
        <v>0.51749999999999996</v>
      </c>
      <c r="O37" s="93">
        <v>4.3714000000000004</v>
      </c>
      <c r="P37" s="93">
        <v>9798.52</v>
      </c>
      <c r="Q37" s="38">
        <f t="shared" si="35"/>
        <v>88.161687331289741</v>
      </c>
      <c r="R37" s="38">
        <f t="shared" si="36"/>
        <v>-3.6650235469388974</v>
      </c>
      <c r="S37" s="38">
        <f t="shared" si="37"/>
        <v>11.83831266871025</v>
      </c>
      <c r="T37" s="38">
        <f t="shared" si="38"/>
        <v>29.374999999999986</v>
      </c>
      <c r="U37" s="38">
        <f t="shared" si="39"/>
        <v>-0.66173997618462843</v>
      </c>
      <c r="V37" s="38">
        <f t="shared" si="40"/>
        <v>-0.25391992859403695</v>
      </c>
      <c r="W37" s="174"/>
      <c r="X37" s="157">
        <f t="shared" si="41"/>
        <v>-0.67527122701258913</v>
      </c>
      <c r="Y37" s="157">
        <f t="shared" si="42"/>
        <v>-5.6752712270125887</v>
      </c>
      <c r="Z37" s="157">
        <f t="shared" si="43"/>
        <v>4.3247287729874113</v>
      </c>
      <c r="AA37" s="157">
        <f t="shared" si="44"/>
        <v>-6.4201915223817174</v>
      </c>
      <c r="AB37" s="157">
        <f t="shared" si="45"/>
        <v>5.0696490683565383</v>
      </c>
      <c r="AC37" s="157">
        <f t="shared" si="46"/>
        <v>1.2494627280298074E-2</v>
      </c>
      <c r="AD37" s="157">
        <f t="shared" si="47"/>
        <v>-4.9875053727197018</v>
      </c>
      <c r="AE37" s="157">
        <f t="shared" si="48"/>
        <v>5.0124946272802982</v>
      </c>
      <c r="AF37" s="157">
        <f t="shared" si="49"/>
        <v>-2.839671906621192</v>
      </c>
      <c r="AG37" s="157">
        <f t="shared" si="50"/>
        <v>2.8646611611817883</v>
      </c>
      <c r="AH37" s="157">
        <f t="shared" si="51"/>
        <v>-0.66076202342620693</v>
      </c>
      <c r="AI37" s="157">
        <f t="shared" si="52"/>
        <v>-5.6607620234262068</v>
      </c>
      <c r="AJ37" s="157">
        <f t="shared" si="53"/>
        <v>4.3392379765737932</v>
      </c>
      <c r="AK37" s="157">
        <f t="shared" si="54"/>
        <v>-3.908734552789455</v>
      </c>
      <c r="AL37" s="157">
        <f t="shared" si="55"/>
        <v>2.5872105059370414</v>
      </c>
      <c r="AM37" s="157">
        <f t="shared" si="56"/>
        <v>-0.8175976624775233</v>
      </c>
      <c r="AN37" s="157">
        <f t="shared" si="57"/>
        <v>-5.8175976624775236</v>
      </c>
      <c r="AO37" s="157">
        <f t="shared" si="58"/>
        <v>4.1824023375224764</v>
      </c>
      <c r="AP37" s="157">
        <f t="shared" si="59"/>
        <v>-3.9779470727569533</v>
      </c>
      <c r="AQ37" s="157">
        <f t="shared" si="60"/>
        <v>2.3427517478019069</v>
      </c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3"/>
      <c r="CA37" s="43"/>
      <c r="CB37" s="43"/>
      <c r="CC37" s="43"/>
      <c r="CD37" s="43"/>
      <c r="CE37" s="43"/>
      <c r="CF37" s="43"/>
      <c r="CG37" s="43"/>
      <c r="CH37" s="43"/>
      <c r="CI37" s="43"/>
      <c r="CJ37" s="43"/>
      <c r="CK37" s="43"/>
      <c r="CL37" s="43"/>
      <c r="CM37" s="43"/>
      <c r="CN37" s="43"/>
      <c r="CO37" s="43"/>
      <c r="CP37" s="43"/>
      <c r="CQ37" s="43"/>
      <c r="CR37" s="43"/>
      <c r="CS37" s="43"/>
      <c r="CT37" s="43"/>
      <c r="CU37" s="43"/>
      <c r="CV37" s="43"/>
      <c r="CW37" s="43"/>
      <c r="CX37" s="43"/>
      <c r="CY37" s="43"/>
      <c r="CZ37" s="43"/>
      <c r="DA37" s="43"/>
      <c r="DB37" s="43"/>
      <c r="DC37" s="43"/>
      <c r="DD37" s="43"/>
      <c r="DE37" s="43"/>
      <c r="DF37" s="43"/>
      <c r="DG37" s="43"/>
      <c r="DH37" s="43"/>
      <c r="DI37" s="43"/>
      <c r="DJ37" s="43"/>
      <c r="DK37" s="43"/>
      <c r="DL37" s="43"/>
      <c r="DM37" s="43"/>
      <c r="DN37" s="43"/>
      <c r="DO37" s="43"/>
      <c r="DP37" s="43"/>
      <c r="DQ37" s="43"/>
      <c r="DR37" s="43"/>
      <c r="DS37" s="43"/>
      <c r="DT37" s="43"/>
      <c r="DU37" s="43"/>
      <c r="DV37" s="43"/>
      <c r="DW37" s="43"/>
      <c r="DX37" s="43"/>
      <c r="DY37" s="43"/>
      <c r="DZ37" s="43"/>
    </row>
    <row r="38" spans="1:130" s="5" customFormat="1" x14ac:dyDescent="0.25">
      <c r="A38" s="36" t="s">
        <v>42</v>
      </c>
      <c r="B38" s="49" t="s">
        <v>175</v>
      </c>
      <c r="C38" s="36" t="s">
        <v>186</v>
      </c>
      <c r="D38" s="40" t="s">
        <v>84</v>
      </c>
      <c r="E38" s="133">
        <v>446.49926999999997</v>
      </c>
      <c r="F38" s="133">
        <f t="shared" si="22"/>
        <v>450.89999999999992</v>
      </c>
      <c r="G38" s="191">
        <v>4.0004600000000003</v>
      </c>
      <c r="H38" s="191">
        <v>0.40027000000000001</v>
      </c>
      <c r="I38" s="185">
        <f t="shared" si="23"/>
        <v>4.4007300000000003</v>
      </c>
      <c r="J38" s="38">
        <f t="shared" si="24"/>
        <v>9819.5512714712713</v>
      </c>
      <c r="K38" s="89">
        <v>446.4248</v>
      </c>
      <c r="L38" s="89">
        <v>450.8</v>
      </c>
      <c r="M38" s="93">
        <v>3.9342999999999999</v>
      </c>
      <c r="N38" s="89">
        <v>0.44090000000000001</v>
      </c>
      <c r="O38" s="89">
        <v>4.3752000000000004</v>
      </c>
      <c r="P38" s="93">
        <v>9800.5308000000005</v>
      </c>
      <c r="Q38" s="38">
        <f t="shared" si="35"/>
        <v>89.922746388736513</v>
      </c>
      <c r="R38" s="38">
        <f t="shared" si="36"/>
        <v>-1.6538098118716458</v>
      </c>
      <c r="S38" s="38">
        <f t="shared" si="37"/>
        <v>10.077253611263485</v>
      </c>
      <c r="T38" s="38">
        <f t="shared" si="38"/>
        <v>10.150648312389137</v>
      </c>
      <c r="U38" s="38">
        <f t="shared" si="39"/>
        <v>-0.58013102371651581</v>
      </c>
      <c r="V38" s="38">
        <f t="shared" si="40"/>
        <v>-0.19370000670530654</v>
      </c>
      <c r="W38" s="174"/>
      <c r="X38" s="157">
        <f t="shared" si="41"/>
        <v>-0.67527122701258913</v>
      </c>
      <c r="Y38" s="157">
        <f t="shared" si="42"/>
        <v>-5.6752712270125887</v>
      </c>
      <c r="Z38" s="157">
        <f t="shared" si="43"/>
        <v>4.3247287729874113</v>
      </c>
      <c r="AA38" s="157">
        <f t="shared" si="44"/>
        <v>-6.4201915223817174</v>
      </c>
      <c r="AB38" s="157">
        <f t="shared" si="45"/>
        <v>5.0696490683565383</v>
      </c>
      <c r="AC38" s="157">
        <f t="shared" si="46"/>
        <v>1.2494627280298074E-2</v>
      </c>
      <c r="AD38" s="157">
        <f t="shared" si="47"/>
        <v>-4.9875053727197018</v>
      </c>
      <c r="AE38" s="157">
        <f t="shared" si="48"/>
        <v>5.0124946272802982</v>
      </c>
      <c r="AF38" s="157">
        <f t="shared" si="49"/>
        <v>-2.839671906621192</v>
      </c>
      <c r="AG38" s="157">
        <f t="shared" si="50"/>
        <v>2.8646611611817883</v>
      </c>
      <c r="AH38" s="157">
        <f t="shared" si="51"/>
        <v>-0.66076202342620693</v>
      </c>
      <c r="AI38" s="157">
        <f t="shared" si="52"/>
        <v>-5.6607620234262068</v>
      </c>
      <c r="AJ38" s="157">
        <f t="shared" si="53"/>
        <v>4.3392379765737932</v>
      </c>
      <c r="AK38" s="157">
        <f t="shared" si="54"/>
        <v>-3.908734552789455</v>
      </c>
      <c r="AL38" s="157">
        <f t="shared" si="55"/>
        <v>2.5872105059370414</v>
      </c>
      <c r="AM38" s="157">
        <f t="shared" si="56"/>
        <v>-0.8175976624775233</v>
      </c>
      <c r="AN38" s="157">
        <f t="shared" si="57"/>
        <v>-5.8175976624775236</v>
      </c>
      <c r="AO38" s="157">
        <f t="shared" si="58"/>
        <v>4.1824023375224764</v>
      </c>
      <c r="AP38" s="157">
        <f t="shared" si="59"/>
        <v>-3.9779470727569533</v>
      </c>
      <c r="AQ38" s="157">
        <f t="shared" si="60"/>
        <v>2.3427517478019069</v>
      </c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3"/>
      <c r="CA38" s="43"/>
      <c r="CB38" s="43"/>
      <c r="CC38" s="43"/>
      <c r="CD38" s="43"/>
      <c r="CE38" s="43"/>
      <c r="CF38" s="43"/>
      <c r="CG38" s="43"/>
      <c r="CH38" s="43"/>
      <c r="CI38" s="43"/>
      <c r="CJ38" s="43"/>
      <c r="CK38" s="43"/>
      <c r="CL38" s="43"/>
      <c r="CM38" s="43"/>
      <c r="CN38" s="43"/>
      <c r="CO38" s="43"/>
      <c r="CP38" s="43"/>
      <c r="CQ38" s="43"/>
      <c r="CR38" s="43"/>
      <c r="CS38" s="43"/>
      <c r="CT38" s="43"/>
      <c r="CU38" s="43"/>
      <c r="CV38" s="43"/>
      <c r="CW38" s="43"/>
      <c r="CX38" s="43"/>
      <c r="CY38" s="43"/>
      <c r="CZ38" s="43"/>
      <c r="DA38" s="43"/>
      <c r="DB38" s="43"/>
      <c r="DC38" s="43"/>
      <c r="DD38" s="43"/>
      <c r="DE38" s="43"/>
      <c r="DF38" s="43"/>
      <c r="DG38" s="43"/>
      <c r="DH38" s="43"/>
      <c r="DI38" s="43"/>
      <c r="DJ38" s="43"/>
      <c r="DK38" s="43"/>
      <c r="DL38" s="43"/>
      <c r="DM38" s="43"/>
      <c r="DN38" s="43"/>
      <c r="DO38" s="43"/>
      <c r="DP38" s="43"/>
      <c r="DQ38" s="43"/>
      <c r="DR38" s="43"/>
      <c r="DS38" s="43"/>
      <c r="DT38" s="43"/>
      <c r="DU38" s="43"/>
      <c r="DV38" s="43"/>
      <c r="DW38" s="43"/>
      <c r="DX38" s="43"/>
      <c r="DY38" s="43"/>
      <c r="DZ38" s="43"/>
    </row>
    <row r="39" spans="1:130" s="5" customFormat="1" x14ac:dyDescent="0.25">
      <c r="A39" s="184" t="s">
        <v>42</v>
      </c>
      <c r="B39" s="131" t="s">
        <v>175</v>
      </c>
      <c r="C39" s="36" t="s">
        <v>186</v>
      </c>
      <c r="D39" s="40" t="s">
        <v>85</v>
      </c>
      <c r="E39" s="133">
        <v>446.19887</v>
      </c>
      <c r="F39" s="133">
        <f t="shared" si="22"/>
        <v>450.59999999999997</v>
      </c>
      <c r="G39" s="191">
        <v>4.00082</v>
      </c>
      <c r="H39" s="191">
        <v>0.40031</v>
      </c>
      <c r="I39" s="185">
        <f t="shared" si="23"/>
        <v>4.4011300000000002</v>
      </c>
      <c r="J39" s="38">
        <f t="shared" si="24"/>
        <v>9827.0275204820955</v>
      </c>
      <c r="K39" s="93">
        <v>446.2158</v>
      </c>
      <c r="L39" s="88">
        <v>450.6</v>
      </c>
      <c r="M39" s="93">
        <v>3.8163</v>
      </c>
      <c r="N39" s="93">
        <v>0.56789999999999996</v>
      </c>
      <c r="O39" s="93">
        <v>4.3841999999999999</v>
      </c>
      <c r="P39" s="93">
        <v>9825.2908000000007</v>
      </c>
      <c r="Q39" s="38">
        <f t="shared" si="35"/>
        <v>87.046667579033809</v>
      </c>
      <c r="R39" s="38">
        <f t="shared" si="36"/>
        <v>-4.6120545288215924</v>
      </c>
      <c r="S39" s="38">
        <f t="shared" si="37"/>
        <v>12.953332420966197</v>
      </c>
      <c r="T39" s="38">
        <f t="shared" si="38"/>
        <v>41.865054582698399</v>
      </c>
      <c r="U39" s="38">
        <f t="shared" si="39"/>
        <v>-0.38467393601189542</v>
      </c>
      <c r="V39" s="38">
        <f t="shared" si="40"/>
        <v>-1.7672897307706169E-2</v>
      </c>
      <c r="W39" s="174"/>
      <c r="X39" s="157">
        <f t="shared" si="41"/>
        <v>-0.67527122701258913</v>
      </c>
      <c r="Y39" s="157">
        <f t="shared" si="42"/>
        <v>-5.6752712270125887</v>
      </c>
      <c r="Z39" s="157">
        <f t="shared" si="43"/>
        <v>4.3247287729874113</v>
      </c>
      <c r="AA39" s="157">
        <f t="shared" si="44"/>
        <v>-6.4201915223817174</v>
      </c>
      <c r="AB39" s="157">
        <f t="shared" si="45"/>
        <v>5.0696490683565383</v>
      </c>
      <c r="AC39" s="157">
        <f t="shared" si="46"/>
        <v>1.2494627280298074E-2</v>
      </c>
      <c r="AD39" s="157">
        <f t="shared" si="47"/>
        <v>-4.9875053727197018</v>
      </c>
      <c r="AE39" s="157">
        <f t="shared" si="48"/>
        <v>5.0124946272802982</v>
      </c>
      <c r="AF39" s="157">
        <f t="shared" si="49"/>
        <v>-2.839671906621192</v>
      </c>
      <c r="AG39" s="157">
        <f t="shared" si="50"/>
        <v>2.8646611611817883</v>
      </c>
      <c r="AH39" s="157">
        <f t="shared" si="51"/>
        <v>-0.66076202342620693</v>
      </c>
      <c r="AI39" s="157">
        <f t="shared" si="52"/>
        <v>-5.6607620234262068</v>
      </c>
      <c r="AJ39" s="157">
        <f t="shared" si="53"/>
        <v>4.3392379765737932</v>
      </c>
      <c r="AK39" s="157">
        <f t="shared" si="54"/>
        <v>-3.908734552789455</v>
      </c>
      <c r="AL39" s="157">
        <f t="shared" si="55"/>
        <v>2.5872105059370414</v>
      </c>
      <c r="AM39" s="157">
        <f t="shared" si="56"/>
        <v>-0.8175976624775233</v>
      </c>
      <c r="AN39" s="157">
        <f t="shared" si="57"/>
        <v>-5.8175976624775236</v>
      </c>
      <c r="AO39" s="157">
        <f t="shared" si="58"/>
        <v>4.1824023375224764</v>
      </c>
      <c r="AP39" s="157">
        <f t="shared" si="59"/>
        <v>-3.9779470727569533</v>
      </c>
      <c r="AQ39" s="157">
        <f t="shared" si="60"/>
        <v>2.3427517478019069</v>
      </c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3"/>
      <c r="CA39" s="43"/>
      <c r="CB39" s="43"/>
      <c r="CC39" s="43"/>
      <c r="CD39" s="43"/>
      <c r="CE39" s="43"/>
      <c r="CF39" s="43"/>
      <c r="CG39" s="43"/>
      <c r="CH39" s="43"/>
      <c r="CI39" s="43"/>
      <c r="CJ39" s="43"/>
      <c r="CK39" s="43"/>
      <c r="CL39" s="43"/>
      <c r="CM39" s="43"/>
      <c r="CN39" s="43"/>
      <c r="CO39" s="43"/>
      <c r="CP39" s="43"/>
      <c r="CQ39" s="43"/>
      <c r="CR39" s="43"/>
      <c r="CS39" s="43"/>
      <c r="CT39" s="43"/>
      <c r="CU39" s="43"/>
      <c r="CV39" s="43"/>
      <c r="CW39" s="43"/>
      <c r="CX39" s="43"/>
      <c r="CY39" s="43"/>
      <c r="CZ39" s="43"/>
      <c r="DA39" s="43"/>
      <c r="DB39" s="43"/>
      <c r="DC39" s="43"/>
      <c r="DD39" s="43"/>
      <c r="DE39" s="43"/>
      <c r="DF39" s="43"/>
      <c r="DG39" s="43"/>
      <c r="DH39" s="43"/>
      <c r="DI39" s="43"/>
      <c r="DJ39" s="43"/>
      <c r="DK39" s="43"/>
      <c r="DL39" s="43"/>
      <c r="DM39" s="43"/>
      <c r="DN39" s="43"/>
      <c r="DO39" s="43"/>
      <c r="DP39" s="43"/>
      <c r="DQ39" s="43"/>
      <c r="DR39" s="43"/>
      <c r="DS39" s="43"/>
      <c r="DT39" s="43"/>
      <c r="DU39" s="43"/>
      <c r="DV39" s="43"/>
      <c r="DW39" s="43"/>
      <c r="DX39" s="43"/>
      <c r="DY39" s="43"/>
      <c r="DZ39" s="43"/>
    </row>
    <row r="40" spans="1:130" s="5" customFormat="1" x14ac:dyDescent="0.25">
      <c r="A40" s="36" t="s">
        <v>52</v>
      </c>
      <c r="B40" s="49" t="s">
        <v>104</v>
      </c>
      <c r="C40" s="36" t="s">
        <v>168</v>
      </c>
      <c r="D40" s="40" t="s">
        <v>83</v>
      </c>
      <c r="E40" s="133">
        <v>446.99890999999997</v>
      </c>
      <c r="F40" s="133">
        <f t="shared" si="22"/>
        <v>451.4</v>
      </c>
      <c r="G40" s="191">
        <v>4.00075</v>
      </c>
      <c r="H40" s="191">
        <v>0.40033999999999997</v>
      </c>
      <c r="I40" s="185">
        <f t="shared" si="23"/>
        <v>4.4010899999999999</v>
      </c>
      <c r="J40" s="38">
        <f t="shared" si="24"/>
        <v>9809.4153623174934</v>
      </c>
      <c r="K40" s="89"/>
      <c r="L40" s="92">
        <v>451.3</v>
      </c>
      <c r="M40" s="93">
        <v>3.9599000000000002</v>
      </c>
      <c r="N40" s="93">
        <v>0.39960000000000001</v>
      </c>
      <c r="O40" s="89">
        <v>4.3594999999999997</v>
      </c>
      <c r="P40" s="92">
        <v>9718.32</v>
      </c>
      <c r="Q40" s="38">
        <f t="shared" si="35"/>
        <v>90.83381121688268</v>
      </c>
      <c r="R40" s="38">
        <f t="shared" si="36"/>
        <v>-1.0210585515215855</v>
      </c>
      <c r="S40" s="38">
        <f t="shared" si="37"/>
        <v>9.166188783117331</v>
      </c>
      <c r="T40" s="38">
        <f t="shared" si="38"/>
        <v>-0.1848428835489741</v>
      </c>
      <c r="U40" s="38">
        <f t="shared" ref="U40:U42" si="61">((O40-I40)/I40)*100</f>
        <v>-0.94499317214599643</v>
      </c>
      <c r="V40" s="38">
        <f t="shared" ref="V40:V42" si="62">((P40-J40)/J40)*100</f>
        <v>-0.92865230957018263</v>
      </c>
      <c r="W40" s="174"/>
      <c r="X40" s="157">
        <f t="shared" si="41"/>
        <v>-0.67527122701258913</v>
      </c>
      <c r="Y40" s="157">
        <f t="shared" si="42"/>
        <v>-5.6752712270125887</v>
      </c>
      <c r="Z40" s="157">
        <f t="shared" si="43"/>
        <v>4.3247287729874113</v>
      </c>
      <c r="AA40" s="157">
        <f t="shared" si="44"/>
        <v>-6.4201915223817174</v>
      </c>
      <c r="AB40" s="157">
        <f t="shared" si="45"/>
        <v>5.0696490683565383</v>
      </c>
      <c r="AC40" s="157">
        <f t="shared" si="46"/>
        <v>1.2494627280298074E-2</v>
      </c>
      <c r="AD40" s="157">
        <f t="shared" si="47"/>
        <v>-4.9875053727197018</v>
      </c>
      <c r="AE40" s="157">
        <f t="shared" si="48"/>
        <v>5.0124946272802982</v>
      </c>
      <c r="AF40" s="157">
        <f t="shared" si="49"/>
        <v>-2.839671906621192</v>
      </c>
      <c r="AG40" s="157">
        <f t="shared" si="50"/>
        <v>2.8646611611817883</v>
      </c>
      <c r="AH40" s="157">
        <f t="shared" si="51"/>
        <v>-0.66076202342620693</v>
      </c>
      <c r="AI40" s="157">
        <f t="shared" si="52"/>
        <v>-5.6607620234262068</v>
      </c>
      <c r="AJ40" s="157">
        <f t="shared" si="53"/>
        <v>4.3392379765737932</v>
      </c>
      <c r="AK40" s="157">
        <f t="shared" si="54"/>
        <v>-3.908734552789455</v>
      </c>
      <c r="AL40" s="157">
        <f t="shared" si="55"/>
        <v>2.5872105059370414</v>
      </c>
      <c r="AM40" s="157">
        <f t="shared" si="56"/>
        <v>-0.8175976624775233</v>
      </c>
      <c r="AN40" s="157">
        <f t="shared" si="57"/>
        <v>-5.8175976624775236</v>
      </c>
      <c r="AO40" s="157">
        <f t="shared" si="58"/>
        <v>4.1824023375224764</v>
      </c>
      <c r="AP40" s="157">
        <f t="shared" si="59"/>
        <v>-3.9779470727569533</v>
      </c>
      <c r="AQ40" s="157">
        <f t="shared" si="60"/>
        <v>2.3427517478019069</v>
      </c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3"/>
      <c r="CA40" s="43"/>
      <c r="CB40" s="43"/>
      <c r="CC40" s="43"/>
      <c r="CD40" s="43"/>
      <c r="CE40" s="43"/>
      <c r="CF40" s="43"/>
      <c r="CG40" s="43"/>
      <c r="CH40" s="43"/>
      <c r="CI40" s="43"/>
      <c r="CJ40" s="43"/>
      <c r="CK40" s="43"/>
      <c r="CL40" s="43"/>
      <c r="CM40" s="43"/>
      <c r="CN40" s="43"/>
      <c r="CO40" s="43"/>
      <c r="CP40" s="43"/>
      <c r="CQ40" s="43"/>
      <c r="CR40" s="43"/>
      <c r="CS40" s="43"/>
      <c r="CT40" s="43"/>
      <c r="CU40" s="43"/>
      <c r="CV40" s="43"/>
      <c r="CW40" s="43"/>
      <c r="CX40" s="43"/>
      <c r="CY40" s="43"/>
      <c r="CZ40" s="43"/>
      <c r="DA40" s="43"/>
      <c r="DB40" s="43"/>
      <c r="DC40" s="43"/>
      <c r="DD40" s="43"/>
      <c r="DE40" s="43"/>
      <c r="DF40" s="43"/>
      <c r="DG40" s="43"/>
      <c r="DH40" s="43"/>
      <c r="DI40" s="43"/>
      <c r="DJ40" s="43"/>
      <c r="DK40" s="43"/>
      <c r="DL40" s="43"/>
      <c r="DM40" s="43"/>
      <c r="DN40" s="43"/>
      <c r="DO40" s="43"/>
      <c r="DP40" s="43"/>
      <c r="DQ40" s="43"/>
      <c r="DR40" s="43"/>
      <c r="DS40" s="43"/>
      <c r="DT40" s="43"/>
      <c r="DU40" s="43"/>
      <c r="DV40" s="43"/>
      <c r="DW40" s="43"/>
      <c r="DX40" s="43"/>
      <c r="DY40" s="43"/>
      <c r="DZ40" s="43"/>
    </row>
    <row r="41" spans="1:130" s="5" customFormat="1" x14ac:dyDescent="0.25">
      <c r="A41" s="36" t="s">
        <v>52</v>
      </c>
      <c r="B41" s="49" t="s">
        <v>104</v>
      </c>
      <c r="C41" s="36" t="s">
        <v>168</v>
      </c>
      <c r="D41" s="40" t="s">
        <v>84</v>
      </c>
      <c r="E41" s="133">
        <v>446.39903999999996</v>
      </c>
      <c r="F41" s="133">
        <f t="shared" si="22"/>
        <v>450.79999999999995</v>
      </c>
      <c r="G41" s="191">
        <v>4.0006300000000001</v>
      </c>
      <c r="H41" s="191">
        <v>0.40033000000000002</v>
      </c>
      <c r="I41" s="185">
        <f t="shared" si="23"/>
        <v>4.4009600000000004</v>
      </c>
      <c r="J41" s="38">
        <f t="shared" si="24"/>
        <v>9822.2593055320813</v>
      </c>
      <c r="K41" s="89"/>
      <c r="L41" s="92">
        <v>450.8</v>
      </c>
      <c r="M41" s="93">
        <v>3.9512999999999998</v>
      </c>
      <c r="N41" s="93">
        <v>0.4</v>
      </c>
      <c r="O41" s="93">
        <v>4.3513000000000002</v>
      </c>
      <c r="P41" s="92">
        <v>9710.76</v>
      </c>
      <c r="Q41" s="38">
        <f t="shared" si="35"/>
        <v>90.807344931399797</v>
      </c>
      <c r="R41" s="38">
        <f t="shared" si="36"/>
        <v>-1.2330557937124982</v>
      </c>
      <c r="S41" s="38">
        <f t="shared" si="37"/>
        <v>9.1926550686001889</v>
      </c>
      <c r="T41" s="38">
        <f t="shared" si="38"/>
        <v>-8.2431993605274895E-2</v>
      </c>
      <c r="U41" s="38">
        <f t="shared" si="61"/>
        <v>-1.1283901694175873</v>
      </c>
      <c r="V41" s="38">
        <f t="shared" si="62"/>
        <v>-1.1351696393240458</v>
      </c>
      <c r="W41" s="174"/>
      <c r="X41" s="157">
        <f t="shared" si="41"/>
        <v>-0.67527122701258913</v>
      </c>
      <c r="Y41" s="157">
        <f t="shared" si="42"/>
        <v>-5.6752712270125887</v>
      </c>
      <c r="Z41" s="157">
        <f t="shared" si="43"/>
        <v>4.3247287729874113</v>
      </c>
      <c r="AA41" s="157">
        <f t="shared" si="44"/>
        <v>-6.4201915223817174</v>
      </c>
      <c r="AB41" s="157">
        <f t="shared" si="45"/>
        <v>5.0696490683565383</v>
      </c>
      <c r="AC41" s="157">
        <f t="shared" si="46"/>
        <v>1.2494627280298074E-2</v>
      </c>
      <c r="AD41" s="157">
        <f t="shared" si="47"/>
        <v>-4.9875053727197018</v>
      </c>
      <c r="AE41" s="157">
        <f t="shared" si="48"/>
        <v>5.0124946272802982</v>
      </c>
      <c r="AF41" s="157">
        <f t="shared" si="49"/>
        <v>-2.839671906621192</v>
      </c>
      <c r="AG41" s="157">
        <f t="shared" si="50"/>
        <v>2.8646611611817883</v>
      </c>
      <c r="AH41" s="157">
        <f t="shared" si="51"/>
        <v>-0.66076202342620693</v>
      </c>
      <c r="AI41" s="157">
        <f t="shared" si="52"/>
        <v>-5.6607620234262068</v>
      </c>
      <c r="AJ41" s="157">
        <f t="shared" si="53"/>
        <v>4.3392379765737932</v>
      </c>
      <c r="AK41" s="157">
        <f t="shared" si="54"/>
        <v>-3.908734552789455</v>
      </c>
      <c r="AL41" s="157">
        <f t="shared" si="55"/>
        <v>2.5872105059370414</v>
      </c>
      <c r="AM41" s="157">
        <f t="shared" si="56"/>
        <v>-0.8175976624775233</v>
      </c>
      <c r="AN41" s="157">
        <f t="shared" si="57"/>
        <v>-5.8175976624775236</v>
      </c>
      <c r="AO41" s="157">
        <f t="shared" si="58"/>
        <v>4.1824023375224764</v>
      </c>
      <c r="AP41" s="157">
        <f t="shared" si="59"/>
        <v>-3.9779470727569533</v>
      </c>
      <c r="AQ41" s="157">
        <f t="shared" si="60"/>
        <v>2.3427517478019069</v>
      </c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3"/>
      <c r="CA41" s="43"/>
      <c r="CB41" s="43"/>
      <c r="CC41" s="43"/>
      <c r="CD41" s="43"/>
      <c r="CE41" s="43"/>
      <c r="CF41" s="43"/>
      <c r="CG41" s="43"/>
      <c r="CH41" s="43"/>
      <c r="CI41" s="43"/>
      <c r="CJ41" s="43"/>
      <c r="CK41" s="43"/>
      <c r="CL41" s="43"/>
      <c r="CM41" s="43"/>
      <c r="CN41" s="43"/>
      <c r="CO41" s="43"/>
      <c r="CP41" s="43"/>
      <c r="CQ41" s="43"/>
      <c r="CR41" s="43"/>
      <c r="CS41" s="43"/>
      <c r="CT41" s="43"/>
      <c r="CU41" s="43"/>
      <c r="CV41" s="43"/>
      <c r="CW41" s="43"/>
      <c r="CX41" s="43"/>
      <c r="CY41" s="43"/>
      <c r="CZ41" s="43"/>
      <c r="DA41" s="43"/>
      <c r="DB41" s="43"/>
      <c r="DC41" s="43"/>
      <c r="DD41" s="43"/>
      <c r="DE41" s="43"/>
      <c r="DF41" s="43"/>
      <c r="DG41" s="43"/>
      <c r="DH41" s="43"/>
      <c r="DI41" s="43"/>
      <c r="DJ41" s="43"/>
      <c r="DK41" s="43"/>
      <c r="DL41" s="43"/>
      <c r="DM41" s="43"/>
      <c r="DN41" s="43"/>
      <c r="DO41" s="43"/>
      <c r="DP41" s="43"/>
      <c r="DQ41" s="43"/>
      <c r="DR41" s="43"/>
      <c r="DS41" s="43"/>
      <c r="DT41" s="43"/>
      <c r="DU41" s="43"/>
      <c r="DV41" s="43"/>
      <c r="DW41" s="43"/>
      <c r="DX41" s="43"/>
      <c r="DY41" s="43"/>
      <c r="DZ41" s="43"/>
    </row>
    <row r="42" spans="1:130" s="5" customFormat="1" ht="12" customHeight="1" x14ac:dyDescent="0.25">
      <c r="A42" s="184" t="s">
        <v>52</v>
      </c>
      <c r="B42" s="131" t="s">
        <v>104</v>
      </c>
      <c r="C42" s="36" t="s">
        <v>168</v>
      </c>
      <c r="D42" s="40" t="s">
        <v>85</v>
      </c>
      <c r="E42" s="133">
        <v>446.09973999999994</v>
      </c>
      <c r="F42" s="133">
        <f t="shared" si="22"/>
        <v>450.49999999999994</v>
      </c>
      <c r="G42" s="191">
        <v>4.0002599999999999</v>
      </c>
      <c r="H42" s="191">
        <v>0.4</v>
      </c>
      <c r="I42" s="185">
        <f t="shared" si="23"/>
        <v>4.4002600000000003</v>
      </c>
      <c r="J42" s="38">
        <f t="shared" si="24"/>
        <v>9827.2673354109902</v>
      </c>
      <c r="K42" s="89"/>
      <c r="L42" s="92">
        <v>450.2</v>
      </c>
      <c r="M42" s="93">
        <v>3.9580000000000002</v>
      </c>
      <c r="N42" s="93">
        <v>0.39979999999999999</v>
      </c>
      <c r="O42" s="93">
        <v>4.3578000000000001</v>
      </c>
      <c r="P42" s="92">
        <v>9738.39</v>
      </c>
      <c r="Q42" s="38">
        <f t="shared" si="35"/>
        <v>90.825645968149075</v>
      </c>
      <c r="R42" s="38">
        <f t="shared" si="36"/>
        <v>-1.056431331963416</v>
      </c>
      <c r="S42" s="38">
        <f t="shared" si="37"/>
        <v>9.1743540318509336</v>
      </c>
      <c r="T42" s="38">
        <f t="shared" si="38"/>
        <v>-5.0000000000008371E-2</v>
      </c>
      <c r="U42" s="38">
        <f t="shared" si="61"/>
        <v>-0.96494298064205664</v>
      </c>
      <c r="V42" s="38">
        <f t="shared" si="62"/>
        <v>-0.90439521361890174</v>
      </c>
      <c r="W42" s="174"/>
      <c r="X42" s="157">
        <f t="shared" si="41"/>
        <v>-0.67527122701258913</v>
      </c>
      <c r="Y42" s="157">
        <f t="shared" si="42"/>
        <v>-5.6752712270125887</v>
      </c>
      <c r="Z42" s="157">
        <f t="shared" si="43"/>
        <v>4.3247287729874113</v>
      </c>
      <c r="AA42" s="157">
        <f t="shared" si="44"/>
        <v>-6.4201915223817174</v>
      </c>
      <c r="AB42" s="157">
        <f t="shared" si="45"/>
        <v>5.0696490683565383</v>
      </c>
      <c r="AC42" s="157">
        <f t="shared" si="46"/>
        <v>1.2494627280298074E-2</v>
      </c>
      <c r="AD42" s="157">
        <f t="shared" si="47"/>
        <v>-4.9875053727197018</v>
      </c>
      <c r="AE42" s="157">
        <f t="shared" si="48"/>
        <v>5.0124946272802982</v>
      </c>
      <c r="AF42" s="157">
        <f t="shared" si="49"/>
        <v>-2.839671906621192</v>
      </c>
      <c r="AG42" s="157">
        <f t="shared" si="50"/>
        <v>2.8646611611817883</v>
      </c>
      <c r="AH42" s="157">
        <f t="shared" si="51"/>
        <v>-0.66076202342620693</v>
      </c>
      <c r="AI42" s="157">
        <f t="shared" si="52"/>
        <v>-5.6607620234262068</v>
      </c>
      <c r="AJ42" s="157">
        <f t="shared" si="53"/>
        <v>4.3392379765737932</v>
      </c>
      <c r="AK42" s="157">
        <f t="shared" si="54"/>
        <v>-3.908734552789455</v>
      </c>
      <c r="AL42" s="157">
        <f t="shared" si="55"/>
        <v>2.5872105059370414</v>
      </c>
      <c r="AM42" s="157">
        <f t="shared" si="56"/>
        <v>-0.8175976624775233</v>
      </c>
      <c r="AN42" s="157">
        <f t="shared" si="57"/>
        <v>-5.8175976624775236</v>
      </c>
      <c r="AO42" s="157">
        <f t="shared" si="58"/>
        <v>4.1824023375224764</v>
      </c>
      <c r="AP42" s="157">
        <f t="shared" si="59"/>
        <v>-3.9779470727569533</v>
      </c>
      <c r="AQ42" s="157">
        <f t="shared" si="60"/>
        <v>2.3427517478019069</v>
      </c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43"/>
      <c r="CA42" s="43"/>
      <c r="CB42" s="43"/>
      <c r="CC42" s="43"/>
      <c r="CD42" s="43"/>
      <c r="CE42" s="43"/>
      <c r="CF42" s="43"/>
      <c r="CG42" s="43"/>
      <c r="CH42" s="43"/>
      <c r="CI42" s="43"/>
      <c r="CJ42" s="43"/>
      <c r="CK42" s="43"/>
      <c r="CL42" s="43"/>
      <c r="CM42" s="43"/>
      <c r="CN42" s="43"/>
      <c r="CO42" s="43"/>
      <c r="CP42" s="43"/>
      <c r="CQ42" s="43"/>
      <c r="CR42" s="43"/>
      <c r="CS42" s="43"/>
      <c r="CT42" s="43"/>
      <c r="CU42" s="43"/>
      <c r="CV42" s="43"/>
      <c r="CW42" s="43"/>
      <c r="CX42" s="43"/>
      <c r="CY42" s="43"/>
      <c r="CZ42" s="43"/>
      <c r="DA42" s="43"/>
      <c r="DB42" s="43"/>
      <c r="DC42" s="43"/>
      <c r="DD42" s="43"/>
      <c r="DE42" s="43"/>
      <c r="DF42" s="43"/>
      <c r="DG42" s="43"/>
      <c r="DH42" s="43"/>
      <c r="DI42" s="43"/>
      <c r="DJ42" s="43"/>
      <c r="DK42" s="43"/>
      <c r="DL42" s="43"/>
      <c r="DM42" s="43"/>
      <c r="DN42" s="43"/>
      <c r="DO42" s="43"/>
      <c r="DP42" s="43"/>
      <c r="DQ42" s="43"/>
      <c r="DR42" s="43"/>
      <c r="DS42" s="43"/>
      <c r="DT42" s="43"/>
      <c r="DU42" s="43"/>
      <c r="DV42" s="43"/>
      <c r="DW42" s="43"/>
      <c r="DX42" s="43"/>
      <c r="DY42" s="43"/>
      <c r="DZ42" s="43"/>
    </row>
    <row r="43" spans="1:130" s="111" customFormat="1" x14ac:dyDescent="0.25">
      <c r="A43" s="106" t="s">
        <v>50</v>
      </c>
      <c r="B43" s="107" t="s">
        <v>176</v>
      </c>
      <c r="C43" s="106" t="s">
        <v>53</v>
      </c>
      <c r="D43" s="108" t="s">
        <v>83</v>
      </c>
      <c r="E43" s="134">
        <v>446.69867999999997</v>
      </c>
      <c r="F43" s="134">
        <f t="shared" si="22"/>
        <v>451.09999999999997</v>
      </c>
      <c r="G43" s="192">
        <v>4.0005300000000004</v>
      </c>
      <c r="H43" s="192">
        <v>0.40078999999999998</v>
      </c>
      <c r="I43" s="185">
        <f t="shared" si="23"/>
        <v>4.4013200000000001</v>
      </c>
      <c r="J43" s="38">
        <f t="shared" si="24"/>
        <v>9816.4950126604908</v>
      </c>
      <c r="K43" s="110"/>
      <c r="L43" s="110">
        <v>450.9</v>
      </c>
      <c r="M43" s="89"/>
      <c r="N43" s="89"/>
      <c r="O43" s="89">
        <v>4.3918999999999997</v>
      </c>
      <c r="P43" s="89">
        <v>9784.18</v>
      </c>
      <c r="Q43" s="38"/>
      <c r="R43" s="38"/>
      <c r="S43" s="38"/>
      <c r="T43" s="38"/>
      <c r="U43" s="38">
        <f t="shared" si="39"/>
        <v>-0.21402670108059463</v>
      </c>
      <c r="V43" s="38">
        <f t="shared" si="40"/>
        <v>-0.32919094461733389</v>
      </c>
      <c r="W43" s="174"/>
      <c r="X43" s="157">
        <f t="shared" si="41"/>
        <v>-0.67527122701258913</v>
      </c>
      <c r="Y43" s="157">
        <f t="shared" si="42"/>
        <v>-5.6752712270125887</v>
      </c>
      <c r="Z43" s="157">
        <f t="shared" si="43"/>
        <v>4.3247287729874113</v>
      </c>
      <c r="AA43" s="157">
        <f t="shared" si="44"/>
        <v>-6.4201915223817174</v>
      </c>
      <c r="AB43" s="157">
        <f t="shared" si="45"/>
        <v>5.0696490683565383</v>
      </c>
      <c r="AC43" s="157">
        <f t="shared" si="46"/>
        <v>1.2494627280298074E-2</v>
      </c>
      <c r="AD43" s="157">
        <f t="shared" si="47"/>
        <v>-4.9875053727197018</v>
      </c>
      <c r="AE43" s="157">
        <f t="shared" si="48"/>
        <v>5.0124946272802982</v>
      </c>
      <c r="AF43" s="157">
        <f t="shared" si="49"/>
        <v>-2.839671906621192</v>
      </c>
      <c r="AG43" s="157">
        <f t="shared" si="50"/>
        <v>2.8646611611817883</v>
      </c>
      <c r="AH43" s="157">
        <f t="shared" si="51"/>
        <v>-0.66076202342620693</v>
      </c>
      <c r="AI43" s="157">
        <f t="shared" si="52"/>
        <v>-5.6607620234262068</v>
      </c>
      <c r="AJ43" s="157">
        <f t="shared" si="53"/>
        <v>4.3392379765737932</v>
      </c>
      <c r="AK43" s="157">
        <f t="shared" si="54"/>
        <v>-3.908734552789455</v>
      </c>
      <c r="AL43" s="157">
        <f t="shared" si="55"/>
        <v>2.5872105059370414</v>
      </c>
      <c r="AM43" s="157">
        <f t="shared" si="56"/>
        <v>-0.8175976624775233</v>
      </c>
      <c r="AN43" s="157">
        <f t="shared" si="57"/>
        <v>-5.8175976624775236</v>
      </c>
      <c r="AO43" s="157">
        <f t="shared" si="58"/>
        <v>4.1824023375224764</v>
      </c>
      <c r="AP43" s="157">
        <f t="shared" si="59"/>
        <v>-3.9779470727569533</v>
      </c>
      <c r="AQ43" s="157">
        <f t="shared" si="60"/>
        <v>2.3427517478019069</v>
      </c>
      <c r="AR43" s="108"/>
      <c r="AS43" s="108"/>
      <c r="AT43" s="108"/>
      <c r="AU43" s="108"/>
      <c r="AV43" s="108"/>
      <c r="AW43" s="108"/>
      <c r="AX43" s="108"/>
      <c r="AY43" s="108"/>
      <c r="AZ43" s="108"/>
      <c r="BA43" s="108"/>
      <c r="BB43" s="108"/>
      <c r="BC43" s="108"/>
      <c r="BD43" s="108"/>
      <c r="BE43" s="108"/>
      <c r="BF43" s="108"/>
      <c r="BG43" s="108"/>
      <c r="BH43" s="108"/>
      <c r="BI43" s="108"/>
      <c r="BJ43" s="108"/>
      <c r="BK43" s="108"/>
      <c r="BL43" s="108"/>
      <c r="BM43" s="108"/>
      <c r="BN43" s="108"/>
      <c r="BO43" s="108"/>
      <c r="BP43" s="108"/>
      <c r="BQ43" s="108"/>
      <c r="BR43" s="108"/>
      <c r="BS43" s="108"/>
      <c r="BT43" s="108"/>
      <c r="BU43" s="108"/>
      <c r="BV43" s="108"/>
      <c r="BW43" s="108"/>
      <c r="BX43" s="108"/>
      <c r="BY43" s="108"/>
      <c r="BZ43" s="108"/>
      <c r="CA43" s="108"/>
      <c r="CB43" s="108"/>
      <c r="CC43" s="108"/>
      <c r="CD43" s="108"/>
      <c r="CE43" s="108"/>
      <c r="CF43" s="108"/>
      <c r="CG43" s="108"/>
      <c r="CH43" s="108"/>
      <c r="CI43" s="108"/>
      <c r="CJ43" s="108"/>
      <c r="CK43" s="108"/>
      <c r="CL43" s="108"/>
      <c r="CM43" s="108"/>
      <c r="CN43" s="108"/>
      <c r="CO43" s="108"/>
      <c r="CP43" s="108"/>
      <c r="CQ43" s="108"/>
      <c r="CR43" s="108"/>
      <c r="CS43" s="108"/>
      <c r="CT43" s="108"/>
      <c r="CU43" s="108"/>
      <c r="CV43" s="108"/>
      <c r="CW43" s="108"/>
      <c r="CX43" s="108"/>
      <c r="CY43" s="108"/>
      <c r="CZ43" s="108"/>
      <c r="DA43" s="108"/>
      <c r="DB43" s="108"/>
      <c r="DC43" s="108"/>
      <c r="DD43" s="108"/>
      <c r="DE43" s="108"/>
      <c r="DF43" s="108"/>
      <c r="DG43" s="108"/>
      <c r="DH43" s="108"/>
      <c r="DI43" s="108"/>
      <c r="DJ43" s="108"/>
      <c r="DK43" s="108"/>
      <c r="DL43" s="108"/>
      <c r="DM43" s="108"/>
      <c r="DN43" s="108"/>
      <c r="DO43" s="108"/>
      <c r="DP43" s="108"/>
      <c r="DQ43" s="108"/>
      <c r="DR43" s="108"/>
      <c r="DS43" s="108"/>
      <c r="DT43" s="108"/>
      <c r="DU43" s="108"/>
      <c r="DV43" s="108"/>
      <c r="DW43" s="108"/>
      <c r="DX43" s="108"/>
      <c r="DY43" s="108"/>
      <c r="DZ43" s="108"/>
    </row>
    <row r="44" spans="1:130" s="111" customFormat="1" x14ac:dyDescent="0.25">
      <c r="A44" s="106" t="s">
        <v>50</v>
      </c>
      <c r="B44" s="107" t="s">
        <v>176</v>
      </c>
      <c r="C44" s="106" t="s">
        <v>53</v>
      </c>
      <c r="D44" s="108" t="s">
        <v>84</v>
      </c>
      <c r="E44" s="134">
        <v>445.89926000000003</v>
      </c>
      <c r="F44" s="134">
        <f t="shared" si="22"/>
        <v>450.3</v>
      </c>
      <c r="G44" s="192">
        <v>4.0006599999999999</v>
      </c>
      <c r="H44" s="192">
        <v>0.40007999999999999</v>
      </c>
      <c r="I44" s="185">
        <f t="shared" si="23"/>
        <v>4.4007399999999999</v>
      </c>
      <c r="J44" s="38">
        <f t="shared" si="24"/>
        <v>9832.7378657054578</v>
      </c>
      <c r="K44" s="110"/>
      <c r="L44" s="109">
        <v>450.2</v>
      </c>
      <c r="M44" s="89"/>
      <c r="N44" s="89"/>
      <c r="O44" s="93">
        <v>4.3803000000000001</v>
      </c>
      <c r="P44" s="89">
        <v>9774.15</v>
      </c>
      <c r="Q44" s="38"/>
      <c r="R44" s="38"/>
      <c r="S44" s="38"/>
      <c r="T44" s="38"/>
      <c r="U44" s="38">
        <f t="shared" si="39"/>
        <v>-0.46446733958379249</v>
      </c>
      <c r="V44" s="38">
        <f t="shared" si="40"/>
        <v>-0.59584488578507155</v>
      </c>
      <c r="W44" s="174"/>
      <c r="X44" s="157">
        <f t="shared" si="41"/>
        <v>-0.67527122701258913</v>
      </c>
      <c r="Y44" s="157">
        <f t="shared" si="42"/>
        <v>-5.6752712270125887</v>
      </c>
      <c r="Z44" s="157">
        <f t="shared" si="43"/>
        <v>4.3247287729874113</v>
      </c>
      <c r="AA44" s="157">
        <f t="shared" si="44"/>
        <v>-6.4201915223817174</v>
      </c>
      <c r="AB44" s="157">
        <f t="shared" si="45"/>
        <v>5.0696490683565383</v>
      </c>
      <c r="AC44" s="157">
        <f t="shared" si="46"/>
        <v>1.2494627280298074E-2</v>
      </c>
      <c r="AD44" s="157">
        <f t="shared" si="47"/>
        <v>-4.9875053727197018</v>
      </c>
      <c r="AE44" s="157">
        <f t="shared" si="48"/>
        <v>5.0124946272802982</v>
      </c>
      <c r="AF44" s="157">
        <f t="shared" si="49"/>
        <v>-2.839671906621192</v>
      </c>
      <c r="AG44" s="157">
        <f t="shared" si="50"/>
        <v>2.8646611611817883</v>
      </c>
      <c r="AH44" s="157">
        <f t="shared" si="51"/>
        <v>-0.66076202342620693</v>
      </c>
      <c r="AI44" s="157">
        <f t="shared" si="52"/>
        <v>-5.6607620234262068</v>
      </c>
      <c r="AJ44" s="157">
        <f t="shared" si="53"/>
        <v>4.3392379765737932</v>
      </c>
      <c r="AK44" s="157">
        <f t="shared" si="54"/>
        <v>-3.908734552789455</v>
      </c>
      <c r="AL44" s="157">
        <f t="shared" si="55"/>
        <v>2.5872105059370414</v>
      </c>
      <c r="AM44" s="157">
        <f t="shared" si="56"/>
        <v>-0.8175976624775233</v>
      </c>
      <c r="AN44" s="157">
        <f t="shared" si="57"/>
        <v>-5.8175976624775236</v>
      </c>
      <c r="AO44" s="157">
        <f t="shared" si="58"/>
        <v>4.1824023375224764</v>
      </c>
      <c r="AP44" s="157">
        <f t="shared" si="59"/>
        <v>-3.9779470727569533</v>
      </c>
      <c r="AQ44" s="157">
        <f t="shared" si="60"/>
        <v>2.3427517478019069</v>
      </c>
      <c r="AR44" s="108"/>
      <c r="AS44" s="108"/>
      <c r="AT44" s="108"/>
      <c r="AU44" s="108"/>
      <c r="AV44" s="108"/>
      <c r="AW44" s="108"/>
      <c r="AX44" s="108"/>
      <c r="AY44" s="108"/>
      <c r="AZ44" s="108"/>
      <c r="BA44" s="108"/>
      <c r="BB44" s="108"/>
      <c r="BC44" s="108"/>
      <c r="BD44" s="108"/>
      <c r="BE44" s="108"/>
      <c r="BF44" s="108"/>
      <c r="BG44" s="108"/>
      <c r="BH44" s="108"/>
      <c r="BI44" s="108"/>
      <c r="BJ44" s="108"/>
      <c r="BK44" s="108"/>
      <c r="BL44" s="108"/>
      <c r="BM44" s="108"/>
      <c r="BN44" s="108"/>
      <c r="BO44" s="108"/>
      <c r="BP44" s="108"/>
      <c r="BQ44" s="108"/>
      <c r="BR44" s="108"/>
      <c r="BS44" s="108"/>
      <c r="BT44" s="108"/>
      <c r="BU44" s="108"/>
      <c r="BV44" s="108"/>
      <c r="BW44" s="108"/>
      <c r="BX44" s="108"/>
      <c r="BY44" s="108"/>
      <c r="BZ44" s="108"/>
      <c r="CA44" s="108"/>
      <c r="CB44" s="108"/>
      <c r="CC44" s="108"/>
      <c r="CD44" s="108"/>
      <c r="CE44" s="108"/>
      <c r="CF44" s="108"/>
      <c r="CG44" s="108"/>
      <c r="CH44" s="108"/>
      <c r="CI44" s="108"/>
      <c r="CJ44" s="108"/>
      <c r="CK44" s="108"/>
      <c r="CL44" s="108"/>
      <c r="CM44" s="108"/>
      <c r="CN44" s="108"/>
      <c r="CO44" s="108"/>
      <c r="CP44" s="108"/>
      <c r="CQ44" s="108"/>
      <c r="CR44" s="108"/>
      <c r="CS44" s="108"/>
      <c r="CT44" s="108"/>
      <c r="CU44" s="108"/>
      <c r="CV44" s="108"/>
      <c r="CW44" s="108"/>
      <c r="CX44" s="108"/>
      <c r="CY44" s="108"/>
      <c r="CZ44" s="108"/>
      <c r="DA44" s="108"/>
      <c r="DB44" s="108"/>
      <c r="DC44" s="108"/>
      <c r="DD44" s="108"/>
      <c r="DE44" s="108"/>
      <c r="DF44" s="108"/>
      <c r="DG44" s="108"/>
      <c r="DH44" s="108"/>
      <c r="DI44" s="108"/>
      <c r="DJ44" s="108"/>
      <c r="DK44" s="108"/>
      <c r="DL44" s="108"/>
      <c r="DM44" s="108"/>
      <c r="DN44" s="108"/>
      <c r="DO44" s="108"/>
      <c r="DP44" s="108"/>
      <c r="DQ44" s="108"/>
      <c r="DR44" s="108"/>
      <c r="DS44" s="108"/>
      <c r="DT44" s="108"/>
      <c r="DU44" s="108"/>
      <c r="DV44" s="108"/>
      <c r="DW44" s="108"/>
      <c r="DX44" s="108"/>
      <c r="DY44" s="108"/>
      <c r="DZ44" s="108"/>
    </row>
    <row r="45" spans="1:130" s="111" customFormat="1" x14ac:dyDescent="0.25">
      <c r="A45" s="106" t="s">
        <v>50</v>
      </c>
      <c r="B45" s="107" t="s">
        <v>176</v>
      </c>
      <c r="C45" s="106" t="s">
        <v>53</v>
      </c>
      <c r="D45" s="108" t="s">
        <v>85</v>
      </c>
      <c r="E45" s="134">
        <v>445.89924000000002</v>
      </c>
      <c r="F45" s="134">
        <f t="shared" si="22"/>
        <v>450.3</v>
      </c>
      <c r="G45" s="192">
        <v>4.0005899999999999</v>
      </c>
      <c r="H45" s="192">
        <v>0.40017000000000003</v>
      </c>
      <c r="I45" s="185">
        <f t="shared" si="23"/>
        <v>4.40076</v>
      </c>
      <c r="J45" s="38">
        <f t="shared" si="24"/>
        <v>9832.7828260318929</v>
      </c>
      <c r="K45" s="110"/>
      <c r="L45" s="109">
        <v>450</v>
      </c>
      <c r="M45" s="89"/>
      <c r="N45" s="89"/>
      <c r="O45" s="93">
        <v>4.3902999999999999</v>
      </c>
      <c r="P45" s="89">
        <v>9799.48</v>
      </c>
      <c r="Q45" s="38"/>
      <c r="R45" s="38"/>
      <c r="S45" s="38"/>
      <c r="T45" s="38"/>
      <c r="U45" s="38">
        <f t="shared" si="39"/>
        <v>-0.23768621783510432</v>
      </c>
      <c r="V45" s="38">
        <f t="shared" si="40"/>
        <v>-0.33869176835397469</v>
      </c>
      <c r="W45" s="174"/>
      <c r="X45" s="157">
        <f t="shared" si="41"/>
        <v>-0.67527122701258913</v>
      </c>
      <c r="Y45" s="157">
        <f t="shared" si="42"/>
        <v>-5.6752712270125887</v>
      </c>
      <c r="Z45" s="157">
        <f t="shared" si="43"/>
        <v>4.3247287729874113</v>
      </c>
      <c r="AA45" s="157">
        <f t="shared" si="44"/>
        <v>-6.4201915223817174</v>
      </c>
      <c r="AB45" s="157">
        <f t="shared" si="45"/>
        <v>5.0696490683565383</v>
      </c>
      <c r="AC45" s="157">
        <f t="shared" si="46"/>
        <v>1.2494627280298074E-2</v>
      </c>
      <c r="AD45" s="157">
        <f t="shared" si="47"/>
        <v>-4.9875053727197018</v>
      </c>
      <c r="AE45" s="157">
        <f t="shared" si="48"/>
        <v>5.0124946272802982</v>
      </c>
      <c r="AF45" s="157">
        <f t="shared" si="49"/>
        <v>-2.839671906621192</v>
      </c>
      <c r="AG45" s="157">
        <f t="shared" si="50"/>
        <v>2.8646611611817883</v>
      </c>
      <c r="AH45" s="157">
        <f t="shared" si="51"/>
        <v>-0.66076202342620693</v>
      </c>
      <c r="AI45" s="157">
        <f t="shared" si="52"/>
        <v>-5.6607620234262068</v>
      </c>
      <c r="AJ45" s="157">
        <f t="shared" si="53"/>
        <v>4.3392379765737932</v>
      </c>
      <c r="AK45" s="157">
        <f t="shared" si="54"/>
        <v>-3.908734552789455</v>
      </c>
      <c r="AL45" s="157">
        <f t="shared" si="55"/>
        <v>2.5872105059370414</v>
      </c>
      <c r="AM45" s="157">
        <f t="shared" si="56"/>
        <v>-0.8175976624775233</v>
      </c>
      <c r="AN45" s="157">
        <f t="shared" si="57"/>
        <v>-5.8175976624775236</v>
      </c>
      <c r="AO45" s="157">
        <f t="shared" si="58"/>
        <v>4.1824023375224764</v>
      </c>
      <c r="AP45" s="157">
        <f t="shared" si="59"/>
        <v>-3.9779470727569533</v>
      </c>
      <c r="AQ45" s="157">
        <f t="shared" si="60"/>
        <v>2.3427517478019069</v>
      </c>
      <c r="AR45" s="108"/>
      <c r="AS45" s="108"/>
      <c r="AT45" s="108"/>
      <c r="AU45" s="108"/>
      <c r="AV45" s="108"/>
      <c r="AW45" s="108"/>
      <c r="AX45" s="108"/>
      <c r="AY45" s="108"/>
      <c r="AZ45" s="108"/>
      <c r="BA45" s="108"/>
      <c r="BB45" s="108"/>
      <c r="BC45" s="108"/>
      <c r="BD45" s="108"/>
      <c r="BE45" s="108"/>
      <c r="BF45" s="108"/>
      <c r="BG45" s="108"/>
      <c r="BH45" s="108"/>
      <c r="BI45" s="108"/>
      <c r="BJ45" s="108"/>
      <c r="BK45" s="108"/>
      <c r="BL45" s="108"/>
      <c r="BM45" s="108"/>
      <c r="BN45" s="108"/>
      <c r="BO45" s="108"/>
      <c r="BP45" s="108"/>
      <c r="BQ45" s="108"/>
      <c r="BR45" s="108"/>
      <c r="BS45" s="108"/>
      <c r="BT45" s="108"/>
      <c r="BU45" s="108"/>
      <c r="BV45" s="108"/>
      <c r="BW45" s="108"/>
      <c r="BX45" s="108"/>
      <c r="BY45" s="108"/>
      <c r="BZ45" s="108"/>
      <c r="CA45" s="108"/>
      <c r="CB45" s="108"/>
      <c r="CC45" s="108"/>
      <c r="CD45" s="108"/>
      <c r="CE45" s="108"/>
      <c r="CF45" s="108"/>
      <c r="CG45" s="108"/>
      <c r="CH45" s="108"/>
      <c r="CI45" s="108"/>
      <c r="CJ45" s="108"/>
      <c r="CK45" s="108"/>
      <c r="CL45" s="108"/>
      <c r="CM45" s="108"/>
      <c r="CN45" s="108"/>
      <c r="CO45" s="108"/>
      <c r="CP45" s="108"/>
      <c r="CQ45" s="108"/>
      <c r="CR45" s="108"/>
      <c r="CS45" s="108"/>
      <c r="CT45" s="108"/>
      <c r="CU45" s="108"/>
      <c r="CV45" s="108"/>
      <c r="CW45" s="108"/>
      <c r="CX45" s="108"/>
      <c r="CY45" s="108"/>
      <c r="CZ45" s="108"/>
      <c r="DA45" s="108"/>
      <c r="DB45" s="108"/>
      <c r="DC45" s="108"/>
      <c r="DD45" s="108"/>
      <c r="DE45" s="108"/>
      <c r="DF45" s="108"/>
      <c r="DG45" s="108"/>
      <c r="DH45" s="108"/>
      <c r="DI45" s="108"/>
      <c r="DJ45" s="108"/>
      <c r="DK45" s="108"/>
      <c r="DL45" s="108"/>
      <c r="DM45" s="108"/>
      <c r="DN45" s="108"/>
      <c r="DO45" s="108"/>
      <c r="DP45" s="108"/>
      <c r="DQ45" s="108"/>
      <c r="DR45" s="108"/>
      <c r="DS45" s="108"/>
      <c r="DT45" s="108"/>
      <c r="DU45" s="108"/>
      <c r="DV45" s="108"/>
      <c r="DW45" s="108"/>
      <c r="DX45" s="108"/>
      <c r="DY45" s="108"/>
      <c r="DZ45" s="108"/>
    </row>
    <row r="46" spans="1:130" s="5" customFormat="1" x14ac:dyDescent="0.25">
      <c r="A46" s="36" t="s">
        <v>51</v>
      </c>
      <c r="B46" s="49" t="s">
        <v>177</v>
      </c>
      <c r="C46" s="36" t="s">
        <v>169</v>
      </c>
      <c r="D46" s="40" t="s">
        <v>83</v>
      </c>
      <c r="E46" s="133">
        <v>446.59899000000001</v>
      </c>
      <c r="F46" s="133">
        <f t="shared" si="22"/>
        <v>451</v>
      </c>
      <c r="G46" s="191">
        <v>4.0007700000000002</v>
      </c>
      <c r="H46" s="191">
        <v>0.40023999999999998</v>
      </c>
      <c r="I46" s="185">
        <f t="shared" si="23"/>
        <v>4.4010100000000003</v>
      </c>
      <c r="J46" s="38">
        <f t="shared" si="24"/>
        <v>9817.9891344968091</v>
      </c>
      <c r="K46" s="90"/>
      <c r="L46" s="88">
        <v>451.1</v>
      </c>
      <c r="M46" s="89"/>
      <c r="N46" s="89"/>
      <c r="O46" s="93">
        <v>4.2308000000000003</v>
      </c>
      <c r="P46" s="117">
        <v>9378.8520000000008</v>
      </c>
      <c r="Q46" s="38"/>
      <c r="R46" s="38"/>
      <c r="S46" s="38"/>
      <c r="T46" s="38"/>
      <c r="U46" s="38">
        <f t="shared" si="39"/>
        <v>-3.8675213189699633</v>
      </c>
      <c r="V46" s="38">
        <f t="shared" si="40"/>
        <v>-4.4727808157155291</v>
      </c>
      <c r="W46" s="174"/>
      <c r="X46" s="157">
        <f t="shared" si="41"/>
        <v>-0.67527122701258913</v>
      </c>
      <c r="Y46" s="157">
        <f t="shared" si="42"/>
        <v>-5.6752712270125887</v>
      </c>
      <c r="Z46" s="157">
        <f t="shared" si="43"/>
        <v>4.3247287729874113</v>
      </c>
      <c r="AA46" s="157">
        <f t="shared" si="44"/>
        <v>-6.4201915223817174</v>
      </c>
      <c r="AB46" s="157">
        <f t="shared" si="45"/>
        <v>5.0696490683565383</v>
      </c>
      <c r="AC46" s="157">
        <f t="shared" si="46"/>
        <v>1.2494627280298074E-2</v>
      </c>
      <c r="AD46" s="157">
        <f t="shared" si="47"/>
        <v>-4.9875053727197018</v>
      </c>
      <c r="AE46" s="157">
        <f t="shared" si="48"/>
        <v>5.0124946272802982</v>
      </c>
      <c r="AF46" s="157">
        <f t="shared" si="49"/>
        <v>-2.839671906621192</v>
      </c>
      <c r="AG46" s="157">
        <f t="shared" si="50"/>
        <v>2.8646611611817883</v>
      </c>
      <c r="AH46" s="157">
        <f t="shared" si="51"/>
        <v>-0.66076202342620693</v>
      </c>
      <c r="AI46" s="157">
        <f t="shared" si="52"/>
        <v>-5.6607620234262068</v>
      </c>
      <c r="AJ46" s="157">
        <f t="shared" si="53"/>
        <v>4.3392379765737932</v>
      </c>
      <c r="AK46" s="157">
        <f t="shared" si="54"/>
        <v>-3.908734552789455</v>
      </c>
      <c r="AL46" s="157">
        <f t="shared" si="55"/>
        <v>2.5872105059370414</v>
      </c>
      <c r="AM46" s="157">
        <f t="shared" si="56"/>
        <v>-0.8175976624775233</v>
      </c>
      <c r="AN46" s="157">
        <f t="shared" si="57"/>
        <v>-5.8175976624775236</v>
      </c>
      <c r="AO46" s="157">
        <f t="shared" si="58"/>
        <v>4.1824023375224764</v>
      </c>
      <c r="AP46" s="157">
        <f t="shared" si="59"/>
        <v>-3.9779470727569533</v>
      </c>
      <c r="AQ46" s="157">
        <f t="shared" si="60"/>
        <v>2.3427517478019069</v>
      </c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  <c r="BF46" s="43"/>
      <c r="BG46" s="43"/>
      <c r="BH46" s="43"/>
      <c r="BI46" s="43"/>
      <c r="BJ46" s="43"/>
      <c r="BK46" s="43"/>
      <c r="BL46" s="43"/>
      <c r="BM46" s="43"/>
      <c r="BN46" s="43"/>
      <c r="BO46" s="43"/>
      <c r="BP46" s="43"/>
      <c r="BQ46" s="43"/>
      <c r="BR46" s="43"/>
      <c r="BS46" s="43"/>
      <c r="BT46" s="43"/>
      <c r="BU46" s="43"/>
      <c r="BV46" s="43"/>
      <c r="BW46" s="43"/>
      <c r="BX46" s="43"/>
      <c r="BY46" s="43"/>
      <c r="BZ46" s="43"/>
      <c r="CA46" s="43"/>
      <c r="CB46" s="43"/>
      <c r="CC46" s="43"/>
      <c r="CD46" s="43"/>
      <c r="CE46" s="43"/>
      <c r="CF46" s="43"/>
      <c r="CG46" s="43"/>
      <c r="CH46" s="43"/>
      <c r="CI46" s="43"/>
      <c r="CJ46" s="43"/>
      <c r="CK46" s="43"/>
      <c r="CL46" s="43"/>
      <c r="CM46" s="43"/>
      <c r="CN46" s="43"/>
      <c r="CO46" s="43"/>
      <c r="CP46" s="43"/>
      <c r="CQ46" s="43"/>
      <c r="CR46" s="43"/>
      <c r="CS46" s="43"/>
      <c r="CT46" s="43"/>
      <c r="CU46" s="43"/>
      <c r="CV46" s="43"/>
      <c r="CW46" s="43"/>
      <c r="CX46" s="43"/>
      <c r="CY46" s="43"/>
      <c r="CZ46" s="43"/>
      <c r="DA46" s="43"/>
      <c r="DB46" s="43"/>
      <c r="DC46" s="43"/>
      <c r="DD46" s="43"/>
      <c r="DE46" s="43"/>
      <c r="DF46" s="43"/>
      <c r="DG46" s="43"/>
      <c r="DH46" s="43"/>
      <c r="DI46" s="43"/>
      <c r="DJ46" s="43"/>
      <c r="DK46" s="43"/>
      <c r="DL46" s="43"/>
      <c r="DM46" s="43"/>
      <c r="DN46" s="43"/>
      <c r="DO46" s="43"/>
      <c r="DP46" s="43"/>
      <c r="DQ46" s="43"/>
      <c r="DR46" s="43"/>
      <c r="DS46" s="43"/>
      <c r="DT46" s="43"/>
      <c r="DU46" s="43"/>
      <c r="DV46" s="43"/>
      <c r="DW46" s="43"/>
      <c r="DX46" s="43"/>
      <c r="DY46" s="43"/>
      <c r="DZ46" s="43"/>
    </row>
    <row r="47" spans="1:130" s="5" customFormat="1" x14ac:dyDescent="0.25">
      <c r="A47" s="36" t="s">
        <v>51</v>
      </c>
      <c r="B47" s="49" t="s">
        <v>177</v>
      </c>
      <c r="C47" s="36" t="s">
        <v>169</v>
      </c>
      <c r="D47" s="40" t="s">
        <v>84</v>
      </c>
      <c r="E47" s="133">
        <v>446.69935000000004</v>
      </c>
      <c r="F47" s="133">
        <f t="shared" si="22"/>
        <v>451.1</v>
      </c>
      <c r="G47" s="191">
        <v>4.0003599999999997</v>
      </c>
      <c r="H47" s="191">
        <v>0.40028999999999998</v>
      </c>
      <c r="I47" s="185">
        <f t="shared" si="23"/>
        <v>4.4006499999999997</v>
      </c>
      <c r="J47" s="38">
        <f t="shared" si="24"/>
        <v>9814.9915444987055</v>
      </c>
      <c r="K47" s="89"/>
      <c r="L47" s="88">
        <v>451.1</v>
      </c>
      <c r="M47" s="89"/>
      <c r="N47" s="89"/>
      <c r="O47" s="93">
        <v>4.1867000000000001</v>
      </c>
      <c r="P47" s="117">
        <v>9281.0910000000003</v>
      </c>
      <c r="Q47" s="38"/>
      <c r="R47" s="38"/>
      <c r="S47" s="38"/>
      <c r="T47" s="38"/>
      <c r="U47" s="38">
        <f t="shared" si="39"/>
        <v>-4.8617817822367071</v>
      </c>
      <c r="V47" s="38">
        <f t="shared" si="40"/>
        <v>-5.4396434482712923</v>
      </c>
      <c r="W47" s="174"/>
      <c r="X47" s="157">
        <f t="shared" si="41"/>
        <v>-0.67527122701258913</v>
      </c>
      <c r="Y47" s="157">
        <f t="shared" si="42"/>
        <v>-5.6752712270125887</v>
      </c>
      <c r="Z47" s="157">
        <f t="shared" si="43"/>
        <v>4.3247287729874113</v>
      </c>
      <c r="AA47" s="157">
        <f t="shared" si="44"/>
        <v>-6.4201915223817174</v>
      </c>
      <c r="AB47" s="157">
        <f t="shared" si="45"/>
        <v>5.0696490683565383</v>
      </c>
      <c r="AC47" s="157">
        <f t="shared" si="46"/>
        <v>1.2494627280298074E-2</v>
      </c>
      <c r="AD47" s="157">
        <f t="shared" si="47"/>
        <v>-4.9875053727197018</v>
      </c>
      <c r="AE47" s="157">
        <f t="shared" si="48"/>
        <v>5.0124946272802982</v>
      </c>
      <c r="AF47" s="157">
        <f t="shared" si="49"/>
        <v>-2.839671906621192</v>
      </c>
      <c r="AG47" s="157">
        <f t="shared" si="50"/>
        <v>2.8646611611817883</v>
      </c>
      <c r="AH47" s="157">
        <f t="shared" si="51"/>
        <v>-0.66076202342620693</v>
      </c>
      <c r="AI47" s="157">
        <f t="shared" si="52"/>
        <v>-5.6607620234262068</v>
      </c>
      <c r="AJ47" s="157">
        <f t="shared" si="53"/>
        <v>4.3392379765737932</v>
      </c>
      <c r="AK47" s="157">
        <f t="shared" si="54"/>
        <v>-3.908734552789455</v>
      </c>
      <c r="AL47" s="157">
        <f t="shared" si="55"/>
        <v>2.5872105059370414</v>
      </c>
      <c r="AM47" s="157">
        <f t="shared" si="56"/>
        <v>-0.8175976624775233</v>
      </c>
      <c r="AN47" s="157">
        <f t="shared" si="57"/>
        <v>-5.8175976624775236</v>
      </c>
      <c r="AO47" s="157">
        <f t="shared" si="58"/>
        <v>4.1824023375224764</v>
      </c>
      <c r="AP47" s="157">
        <f t="shared" si="59"/>
        <v>-3.9779470727569533</v>
      </c>
      <c r="AQ47" s="157">
        <f t="shared" si="60"/>
        <v>2.3427517478019069</v>
      </c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  <c r="BF47" s="43"/>
      <c r="BG47" s="43"/>
      <c r="BH47" s="43"/>
      <c r="BI47" s="43"/>
      <c r="BJ47" s="43"/>
      <c r="BK47" s="43"/>
      <c r="BL47" s="43"/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3"/>
      <c r="CA47" s="43"/>
      <c r="CB47" s="43"/>
      <c r="CC47" s="43"/>
      <c r="CD47" s="43"/>
      <c r="CE47" s="43"/>
      <c r="CF47" s="43"/>
      <c r="CG47" s="43"/>
      <c r="CH47" s="43"/>
      <c r="CI47" s="43"/>
      <c r="CJ47" s="43"/>
      <c r="CK47" s="43"/>
      <c r="CL47" s="43"/>
      <c r="CM47" s="43"/>
      <c r="CN47" s="43"/>
      <c r="CO47" s="43"/>
      <c r="CP47" s="43"/>
      <c r="CQ47" s="43"/>
      <c r="CR47" s="43"/>
      <c r="CS47" s="43"/>
      <c r="CT47" s="43"/>
      <c r="CU47" s="43"/>
      <c r="CV47" s="43"/>
      <c r="CW47" s="43"/>
      <c r="CX47" s="43"/>
      <c r="CY47" s="43"/>
      <c r="CZ47" s="43"/>
      <c r="DA47" s="43"/>
      <c r="DB47" s="43"/>
      <c r="DC47" s="43"/>
      <c r="DD47" s="43"/>
      <c r="DE47" s="43"/>
      <c r="DF47" s="43"/>
      <c r="DG47" s="43"/>
      <c r="DH47" s="43"/>
      <c r="DI47" s="43"/>
      <c r="DJ47" s="43"/>
      <c r="DK47" s="43"/>
      <c r="DL47" s="43"/>
      <c r="DM47" s="43"/>
      <c r="DN47" s="43"/>
      <c r="DO47" s="43"/>
      <c r="DP47" s="43"/>
      <c r="DQ47" s="43"/>
      <c r="DR47" s="43"/>
      <c r="DS47" s="43"/>
      <c r="DT47" s="43"/>
      <c r="DU47" s="43"/>
      <c r="DV47" s="43"/>
      <c r="DW47" s="43"/>
      <c r="DX47" s="43"/>
      <c r="DY47" s="43"/>
      <c r="DZ47" s="43"/>
    </row>
    <row r="48" spans="1:130" s="5" customFormat="1" x14ac:dyDescent="0.25">
      <c r="A48" s="36" t="s">
        <v>51</v>
      </c>
      <c r="B48" s="49" t="s">
        <v>177</v>
      </c>
      <c r="C48" s="36" t="s">
        <v>169</v>
      </c>
      <c r="D48" s="40" t="s">
        <v>85</v>
      </c>
      <c r="E48" s="133">
        <v>446.09897999999998</v>
      </c>
      <c r="F48" s="133">
        <f t="shared" si="22"/>
        <v>450.5</v>
      </c>
      <c r="G48" s="191">
        <v>4.0007999999999999</v>
      </c>
      <c r="H48" s="191">
        <v>0.40022000000000002</v>
      </c>
      <c r="I48" s="185">
        <f t="shared" si="23"/>
        <v>4.4010199999999999</v>
      </c>
      <c r="J48" s="38">
        <f t="shared" si="24"/>
        <v>9828.9750595229452</v>
      </c>
      <c r="K48" s="89"/>
      <c r="L48" s="88">
        <v>450.6</v>
      </c>
      <c r="M48" s="89"/>
      <c r="N48" s="89"/>
      <c r="O48" s="93">
        <v>4.2603</v>
      </c>
      <c r="P48" s="117">
        <v>9454.7270000000008</v>
      </c>
      <c r="Q48" s="38"/>
      <c r="R48" s="38"/>
      <c r="S48" s="38"/>
      <c r="T48" s="38"/>
      <c r="U48" s="38">
        <f t="shared" si="39"/>
        <v>-3.1974405933170034</v>
      </c>
      <c r="V48" s="38">
        <f t="shared" si="40"/>
        <v>-3.8076000524627314</v>
      </c>
      <c r="W48" s="174"/>
      <c r="X48" s="157">
        <f t="shared" si="41"/>
        <v>-0.67527122701258913</v>
      </c>
      <c r="Y48" s="157">
        <f t="shared" si="42"/>
        <v>-5.6752712270125887</v>
      </c>
      <c r="Z48" s="157">
        <f t="shared" si="43"/>
        <v>4.3247287729874113</v>
      </c>
      <c r="AA48" s="157">
        <f t="shared" si="44"/>
        <v>-6.4201915223817174</v>
      </c>
      <c r="AB48" s="157">
        <f t="shared" si="45"/>
        <v>5.0696490683565383</v>
      </c>
      <c r="AC48" s="157">
        <f t="shared" si="46"/>
        <v>1.2494627280298074E-2</v>
      </c>
      <c r="AD48" s="157">
        <f t="shared" si="47"/>
        <v>-4.9875053727197018</v>
      </c>
      <c r="AE48" s="157">
        <f t="shared" si="48"/>
        <v>5.0124946272802982</v>
      </c>
      <c r="AF48" s="157">
        <f t="shared" si="49"/>
        <v>-2.839671906621192</v>
      </c>
      <c r="AG48" s="157">
        <f t="shared" si="50"/>
        <v>2.8646611611817883</v>
      </c>
      <c r="AH48" s="157">
        <f t="shared" si="51"/>
        <v>-0.66076202342620693</v>
      </c>
      <c r="AI48" s="157">
        <f t="shared" si="52"/>
        <v>-5.6607620234262068</v>
      </c>
      <c r="AJ48" s="157">
        <f t="shared" si="53"/>
        <v>4.3392379765737932</v>
      </c>
      <c r="AK48" s="157">
        <f t="shared" si="54"/>
        <v>-3.908734552789455</v>
      </c>
      <c r="AL48" s="157">
        <f t="shared" si="55"/>
        <v>2.5872105059370414</v>
      </c>
      <c r="AM48" s="157">
        <f t="shared" si="56"/>
        <v>-0.8175976624775233</v>
      </c>
      <c r="AN48" s="157">
        <f t="shared" si="57"/>
        <v>-5.8175976624775236</v>
      </c>
      <c r="AO48" s="157">
        <f t="shared" si="58"/>
        <v>4.1824023375224764</v>
      </c>
      <c r="AP48" s="157">
        <f t="shared" si="59"/>
        <v>-3.9779470727569533</v>
      </c>
      <c r="AQ48" s="157">
        <f t="shared" si="60"/>
        <v>2.3427517478019069</v>
      </c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43"/>
      <c r="BK48" s="43"/>
      <c r="BL48" s="43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3"/>
      <c r="CA48" s="43"/>
      <c r="CB48" s="43"/>
      <c r="CC48" s="43"/>
      <c r="CD48" s="43"/>
      <c r="CE48" s="43"/>
      <c r="CF48" s="43"/>
      <c r="CG48" s="43"/>
      <c r="CH48" s="43"/>
      <c r="CI48" s="43"/>
      <c r="CJ48" s="43"/>
      <c r="CK48" s="43"/>
      <c r="CL48" s="43"/>
      <c r="CM48" s="43"/>
      <c r="CN48" s="43"/>
      <c r="CO48" s="43"/>
      <c r="CP48" s="43"/>
      <c r="CQ48" s="43"/>
      <c r="CR48" s="43"/>
      <c r="CS48" s="43"/>
      <c r="CT48" s="43"/>
      <c r="CU48" s="43"/>
      <c r="CV48" s="43"/>
      <c r="CW48" s="43"/>
      <c r="CX48" s="43"/>
      <c r="CY48" s="43"/>
      <c r="CZ48" s="43"/>
      <c r="DA48" s="43"/>
      <c r="DB48" s="43"/>
      <c r="DC48" s="43"/>
      <c r="DD48" s="43"/>
      <c r="DE48" s="43"/>
      <c r="DF48" s="43"/>
      <c r="DG48" s="43"/>
      <c r="DH48" s="43"/>
      <c r="DI48" s="43"/>
      <c r="DJ48" s="43"/>
      <c r="DK48" s="43"/>
      <c r="DL48" s="43"/>
      <c r="DM48" s="43"/>
      <c r="DN48" s="43"/>
      <c r="DO48" s="43"/>
      <c r="DP48" s="43"/>
      <c r="DQ48" s="43"/>
      <c r="DR48" s="43"/>
      <c r="DS48" s="43"/>
      <c r="DT48" s="43"/>
      <c r="DU48" s="43"/>
      <c r="DV48" s="43"/>
      <c r="DW48" s="43"/>
      <c r="DX48" s="43"/>
      <c r="DY48" s="43"/>
      <c r="DZ48" s="43"/>
    </row>
    <row r="49" spans="1:130" s="43" customFormat="1" x14ac:dyDescent="0.25">
      <c r="A49" s="96" t="s">
        <v>122</v>
      </c>
      <c r="B49" s="64" t="s">
        <v>178</v>
      </c>
      <c r="C49" s="197" t="s">
        <v>201</v>
      </c>
      <c r="D49" s="40" t="s">
        <v>83</v>
      </c>
      <c r="E49" s="133">
        <v>446.29966000000002</v>
      </c>
      <c r="F49" s="133">
        <f t="shared" si="22"/>
        <v>450.70000000000005</v>
      </c>
      <c r="G49" s="191">
        <v>4</v>
      </c>
      <c r="H49" s="191">
        <v>0.40033999999999997</v>
      </c>
      <c r="I49" s="185">
        <f t="shared" si="23"/>
        <v>4.4003399999999999</v>
      </c>
      <c r="J49" s="38">
        <f t="shared" si="24"/>
        <v>9823.0594530329472</v>
      </c>
      <c r="K49" s="88">
        <v>451</v>
      </c>
      <c r="L49" s="88">
        <v>451</v>
      </c>
      <c r="M49" s="89"/>
      <c r="N49" s="89"/>
      <c r="O49" s="93">
        <v>4.6242000000000001</v>
      </c>
      <c r="P49" s="88">
        <v>9717.2999999999993</v>
      </c>
      <c r="Q49" s="38"/>
      <c r="R49" s="38"/>
      <c r="S49" s="38"/>
      <c r="T49" s="38"/>
      <c r="U49" s="38">
        <f t="shared" si="39"/>
        <v>5.0873341605421434</v>
      </c>
      <c r="V49" s="38">
        <f t="shared" si="40"/>
        <v>-1.0766447412704385</v>
      </c>
      <c r="W49" s="174"/>
      <c r="X49" s="157">
        <f t="shared" si="41"/>
        <v>-0.67527122701258913</v>
      </c>
      <c r="Y49" s="157">
        <f t="shared" si="42"/>
        <v>-5.6752712270125887</v>
      </c>
      <c r="Z49" s="157">
        <f t="shared" si="43"/>
        <v>4.3247287729874113</v>
      </c>
      <c r="AA49" s="157">
        <f t="shared" si="44"/>
        <v>-6.4201915223817174</v>
      </c>
      <c r="AB49" s="157">
        <f t="shared" si="45"/>
        <v>5.0696490683565383</v>
      </c>
      <c r="AC49" s="157">
        <f t="shared" si="46"/>
        <v>1.2494627280298074E-2</v>
      </c>
      <c r="AD49" s="157">
        <f t="shared" si="47"/>
        <v>-4.9875053727197018</v>
      </c>
      <c r="AE49" s="157">
        <f t="shared" si="48"/>
        <v>5.0124946272802982</v>
      </c>
      <c r="AF49" s="157">
        <f t="shared" si="49"/>
        <v>-2.839671906621192</v>
      </c>
      <c r="AG49" s="157">
        <f t="shared" si="50"/>
        <v>2.8646611611817883</v>
      </c>
      <c r="AH49" s="157">
        <f t="shared" si="51"/>
        <v>-0.66076202342620693</v>
      </c>
      <c r="AI49" s="157">
        <f t="shared" si="52"/>
        <v>-5.6607620234262068</v>
      </c>
      <c r="AJ49" s="157">
        <f t="shared" si="53"/>
        <v>4.3392379765737932</v>
      </c>
      <c r="AK49" s="157">
        <f t="shared" si="54"/>
        <v>-3.908734552789455</v>
      </c>
      <c r="AL49" s="157">
        <f t="shared" si="55"/>
        <v>2.5872105059370414</v>
      </c>
      <c r="AM49" s="157">
        <f t="shared" si="56"/>
        <v>-0.8175976624775233</v>
      </c>
      <c r="AN49" s="157">
        <f t="shared" si="57"/>
        <v>-5.8175976624775236</v>
      </c>
      <c r="AO49" s="157">
        <f t="shared" si="58"/>
        <v>4.1824023375224764</v>
      </c>
      <c r="AP49" s="157">
        <f t="shared" si="59"/>
        <v>-3.9779470727569533</v>
      </c>
      <c r="AQ49" s="157">
        <f t="shared" si="60"/>
        <v>2.3427517478019069</v>
      </c>
    </row>
    <row r="50" spans="1:130" s="43" customFormat="1" x14ac:dyDescent="0.25">
      <c r="A50" s="96" t="s">
        <v>122</v>
      </c>
      <c r="B50" s="64" t="s">
        <v>178</v>
      </c>
      <c r="C50" s="197" t="s">
        <v>201</v>
      </c>
      <c r="D50" s="40" t="s">
        <v>84</v>
      </c>
      <c r="E50" s="133">
        <v>446.09942999999998</v>
      </c>
      <c r="F50" s="133">
        <f t="shared" si="22"/>
        <v>450.5</v>
      </c>
      <c r="G50" s="191">
        <v>4.0004099999999996</v>
      </c>
      <c r="H50" s="191">
        <v>0.40016000000000002</v>
      </c>
      <c r="I50" s="185">
        <f t="shared" si="23"/>
        <v>4.4005699999999992</v>
      </c>
      <c r="J50" s="38">
        <f t="shared" si="24"/>
        <v>9827.9639066523578</v>
      </c>
      <c r="K50" s="88">
        <v>450.9</v>
      </c>
      <c r="L50" s="88">
        <v>450.9</v>
      </c>
      <c r="M50" s="89"/>
      <c r="N50" s="89"/>
      <c r="O50" s="93">
        <v>4.6193</v>
      </c>
      <c r="P50" s="88">
        <v>9717.9</v>
      </c>
      <c r="Q50" s="38"/>
      <c r="R50" s="38"/>
      <c r="S50" s="38"/>
      <c r="T50" s="38"/>
      <c r="U50" s="38">
        <f t="shared" si="39"/>
        <v>4.9704924589314743</v>
      </c>
      <c r="V50" s="38">
        <f t="shared" si="40"/>
        <v>-1.1199054829440105</v>
      </c>
      <c r="W50" s="174"/>
      <c r="X50" s="157">
        <f t="shared" si="41"/>
        <v>-0.67527122701258913</v>
      </c>
      <c r="Y50" s="157">
        <f t="shared" si="42"/>
        <v>-5.6752712270125887</v>
      </c>
      <c r="Z50" s="157">
        <f t="shared" si="43"/>
        <v>4.3247287729874113</v>
      </c>
      <c r="AA50" s="157">
        <f t="shared" si="44"/>
        <v>-6.4201915223817174</v>
      </c>
      <c r="AB50" s="157">
        <f t="shared" si="45"/>
        <v>5.0696490683565383</v>
      </c>
      <c r="AC50" s="157">
        <f t="shared" si="46"/>
        <v>1.2494627280298074E-2</v>
      </c>
      <c r="AD50" s="157">
        <f t="shared" si="47"/>
        <v>-4.9875053727197018</v>
      </c>
      <c r="AE50" s="157">
        <f t="shared" si="48"/>
        <v>5.0124946272802982</v>
      </c>
      <c r="AF50" s="157">
        <f t="shared" si="49"/>
        <v>-2.839671906621192</v>
      </c>
      <c r="AG50" s="157">
        <f t="shared" si="50"/>
        <v>2.8646611611817883</v>
      </c>
      <c r="AH50" s="157">
        <f t="shared" si="51"/>
        <v>-0.66076202342620693</v>
      </c>
      <c r="AI50" s="157">
        <f t="shared" si="52"/>
        <v>-5.6607620234262068</v>
      </c>
      <c r="AJ50" s="157">
        <f t="shared" si="53"/>
        <v>4.3392379765737932</v>
      </c>
      <c r="AK50" s="157">
        <f t="shared" si="54"/>
        <v>-3.908734552789455</v>
      </c>
      <c r="AL50" s="157">
        <f t="shared" si="55"/>
        <v>2.5872105059370414</v>
      </c>
      <c r="AM50" s="157">
        <f t="shared" si="56"/>
        <v>-0.8175976624775233</v>
      </c>
      <c r="AN50" s="157">
        <f t="shared" si="57"/>
        <v>-5.8175976624775236</v>
      </c>
      <c r="AO50" s="157">
        <f t="shared" si="58"/>
        <v>4.1824023375224764</v>
      </c>
      <c r="AP50" s="157">
        <f t="shared" si="59"/>
        <v>-3.9779470727569533</v>
      </c>
      <c r="AQ50" s="157">
        <f t="shared" si="60"/>
        <v>2.3427517478019069</v>
      </c>
    </row>
    <row r="51" spans="1:130" s="43" customFormat="1" x14ac:dyDescent="0.25">
      <c r="A51" s="96" t="s">
        <v>122</v>
      </c>
      <c r="B51" s="64" t="s">
        <v>178</v>
      </c>
      <c r="C51" s="197" t="s">
        <v>201</v>
      </c>
      <c r="D51" s="40" t="s">
        <v>85</v>
      </c>
      <c r="E51" s="133">
        <v>445.79929999999996</v>
      </c>
      <c r="F51" s="133">
        <f t="shared" si="22"/>
        <v>450.19999999999993</v>
      </c>
      <c r="G51" s="191">
        <v>4.0004799999999996</v>
      </c>
      <c r="H51" s="191">
        <v>0.40022000000000002</v>
      </c>
      <c r="I51" s="185">
        <f t="shared" si="23"/>
        <v>4.4006999999999996</v>
      </c>
      <c r="J51" s="38">
        <f t="shared" si="24"/>
        <v>9834.8453812004245</v>
      </c>
      <c r="K51" s="88">
        <v>450.6</v>
      </c>
      <c r="L51" s="88">
        <v>450.6</v>
      </c>
      <c r="M51" s="89"/>
      <c r="N51" s="89"/>
      <c r="O51" s="93">
        <v>4.6169000000000002</v>
      </c>
      <c r="P51" s="88">
        <v>9704.7999999999993</v>
      </c>
      <c r="Q51" s="38"/>
      <c r="R51" s="38"/>
      <c r="S51" s="38"/>
      <c r="T51" s="38"/>
      <c r="U51" s="38">
        <f t="shared" si="39"/>
        <v>4.9128547731042929</v>
      </c>
      <c r="V51" s="38">
        <f t="shared" si="40"/>
        <v>-1.3222920763859751</v>
      </c>
      <c r="W51" s="174"/>
      <c r="X51" s="157">
        <f t="shared" si="41"/>
        <v>-0.67527122701258913</v>
      </c>
      <c r="Y51" s="157">
        <f t="shared" si="42"/>
        <v>-5.6752712270125887</v>
      </c>
      <c r="Z51" s="157">
        <f t="shared" si="43"/>
        <v>4.3247287729874113</v>
      </c>
      <c r="AA51" s="157">
        <f t="shared" si="44"/>
        <v>-6.4201915223817174</v>
      </c>
      <c r="AB51" s="157">
        <f t="shared" si="45"/>
        <v>5.0696490683565383</v>
      </c>
      <c r="AC51" s="157">
        <f t="shared" si="46"/>
        <v>1.2494627280298074E-2</v>
      </c>
      <c r="AD51" s="157">
        <f t="shared" si="47"/>
        <v>-4.9875053727197018</v>
      </c>
      <c r="AE51" s="157">
        <f t="shared" si="48"/>
        <v>5.0124946272802982</v>
      </c>
      <c r="AF51" s="157">
        <f t="shared" si="49"/>
        <v>-2.839671906621192</v>
      </c>
      <c r="AG51" s="157">
        <f t="shared" si="50"/>
        <v>2.8646611611817883</v>
      </c>
      <c r="AH51" s="157">
        <f t="shared" si="51"/>
        <v>-0.66076202342620693</v>
      </c>
      <c r="AI51" s="157">
        <f t="shared" si="52"/>
        <v>-5.6607620234262068</v>
      </c>
      <c r="AJ51" s="157">
        <f t="shared" si="53"/>
        <v>4.3392379765737932</v>
      </c>
      <c r="AK51" s="157">
        <f t="shared" si="54"/>
        <v>-3.908734552789455</v>
      </c>
      <c r="AL51" s="157">
        <f t="shared" si="55"/>
        <v>2.5872105059370414</v>
      </c>
      <c r="AM51" s="157">
        <f t="shared" si="56"/>
        <v>-0.8175976624775233</v>
      </c>
      <c r="AN51" s="157">
        <f t="shared" si="57"/>
        <v>-5.8175976624775236</v>
      </c>
      <c r="AO51" s="157">
        <f t="shared" si="58"/>
        <v>4.1824023375224764</v>
      </c>
      <c r="AP51" s="157">
        <f t="shared" si="59"/>
        <v>-3.9779470727569533</v>
      </c>
      <c r="AQ51" s="157">
        <f t="shared" si="60"/>
        <v>2.3427517478019069</v>
      </c>
    </row>
    <row r="52" spans="1:130" s="5" customFormat="1" x14ac:dyDescent="0.25">
      <c r="A52" s="37" t="s">
        <v>54</v>
      </c>
      <c r="B52" s="49" t="s">
        <v>179</v>
      </c>
      <c r="C52" s="196" t="s">
        <v>199</v>
      </c>
      <c r="D52" s="40" t="s">
        <v>83</v>
      </c>
      <c r="E52" s="133">
        <v>445.99951999999996</v>
      </c>
      <c r="F52" s="133">
        <f t="shared" si="22"/>
        <v>450.4</v>
      </c>
      <c r="G52" s="191">
        <v>4.0004400000000002</v>
      </c>
      <c r="H52" s="191">
        <v>0.40004000000000001</v>
      </c>
      <c r="I52" s="185">
        <f t="shared" si="23"/>
        <v>4.4004799999999999</v>
      </c>
      <c r="J52" s="38">
        <f t="shared" si="24"/>
        <v>9829.9570384419767</v>
      </c>
      <c r="K52" s="89"/>
      <c r="L52" s="92">
        <v>450.42</v>
      </c>
      <c r="M52" s="89"/>
      <c r="N52" s="89"/>
      <c r="O52" s="93">
        <v>4.3655999999999997</v>
      </c>
      <c r="P52" s="89">
        <v>9692</v>
      </c>
      <c r="Q52" s="38"/>
      <c r="R52" s="38"/>
      <c r="S52" s="38"/>
      <c r="T52" s="38"/>
      <c r="U52" s="38">
        <f t="shared" si="39"/>
        <v>-0.79264080282151583</v>
      </c>
      <c r="V52" s="38">
        <f t="shared" si="40"/>
        <v>-1.4034348054876395</v>
      </c>
      <c r="W52" s="174"/>
      <c r="X52" s="157">
        <f t="shared" si="41"/>
        <v>-0.67527122701258913</v>
      </c>
      <c r="Y52" s="157">
        <f t="shared" si="42"/>
        <v>-5.6752712270125887</v>
      </c>
      <c r="Z52" s="157">
        <f t="shared" si="43"/>
        <v>4.3247287729874113</v>
      </c>
      <c r="AA52" s="157">
        <f t="shared" si="44"/>
        <v>-6.4201915223817174</v>
      </c>
      <c r="AB52" s="157">
        <f t="shared" si="45"/>
        <v>5.0696490683565383</v>
      </c>
      <c r="AC52" s="157">
        <f t="shared" si="46"/>
        <v>1.2494627280298074E-2</v>
      </c>
      <c r="AD52" s="157">
        <f t="shared" si="47"/>
        <v>-4.9875053727197018</v>
      </c>
      <c r="AE52" s="157">
        <f t="shared" si="48"/>
        <v>5.0124946272802982</v>
      </c>
      <c r="AF52" s="157">
        <f t="shared" si="49"/>
        <v>-2.839671906621192</v>
      </c>
      <c r="AG52" s="157">
        <f t="shared" si="50"/>
        <v>2.8646611611817883</v>
      </c>
      <c r="AH52" s="157">
        <f t="shared" si="51"/>
        <v>-0.66076202342620693</v>
      </c>
      <c r="AI52" s="157">
        <f t="shared" si="52"/>
        <v>-5.6607620234262068</v>
      </c>
      <c r="AJ52" s="157">
        <f t="shared" si="53"/>
        <v>4.3392379765737932</v>
      </c>
      <c r="AK52" s="157">
        <f t="shared" si="54"/>
        <v>-3.908734552789455</v>
      </c>
      <c r="AL52" s="157">
        <f t="shared" si="55"/>
        <v>2.5872105059370414</v>
      </c>
      <c r="AM52" s="157">
        <f t="shared" si="56"/>
        <v>-0.8175976624775233</v>
      </c>
      <c r="AN52" s="157">
        <f t="shared" si="57"/>
        <v>-5.8175976624775236</v>
      </c>
      <c r="AO52" s="157">
        <f t="shared" si="58"/>
        <v>4.1824023375224764</v>
      </c>
      <c r="AP52" s="157">
        <f t="shared" si="59"/>
        <v>-3.9779470727569533</v>
      </c>
      <c r="AQ52" s="157">
        <f t="shared" si="60"/>
        <v>2.3427517478019069</v>
      </c>
      <c r="AR52" s="43"/>
      <c r="AS52" s="43"/>
      <c r="AT52" s="43"/>
      <c r="AU52" s="43"/>
      <c r="AV52" s="43"/>
      <c r="AW52" s="43"/>
      <c r="AX52" s="43"/>
      <c r="AY52" s="43"/>
      <c r="AZ52" s="43"/>
      <c r="BA52" s="43"/>
      <c r="BB52" s="43"/>
      <c r="BC52" s="43"/>
      <c r="BD52" s="43"/>
      <c r="BE52" s="43"/>
      <c r="BF52" s="43"/>
      <c r="BG52" s="43"/>
      <c r="BH52" s="43"/>
      <c r="BI52" s="43"/>
      <c r="BJ52" s="43"/>
      <c r="BK52" s="43"/>
      <c r="BL52" s="43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43"/>
      <c r="CA52" s="43"/>
      <c r="CB52" s="43"/>
      <c r="CC52" s="43"/>
      <c r="CD52" s="43"/>
      <c r="CE52" s="43"/>
      <c r="CF52" s="43"/>
      <c r="CG52" s="43"/>
      <c r="CH52" s="43"/>
      <c r="CI52" s="43"/>
      <c r="CJ52" s="43"/>
      <c r="CK52" s="43"/>
      <c r="CL52" s="43"/>
      <c r="CM52" s="43"/>
      <c r="CN52" s="43"/>
      <c r="CO52" s="43"/>
      <c r="CP52" s="43"/>
      <c r="CQ52" s="43"/>
      <c r="CR52" s="43"/>
      <c r="CS52" s="43"/>
      <c r="CT52" s="43"/>
      <c r="CU52" s="43"/>
      <c r="CV52" s="43"/>
      <c r="CW52" s="43"/>
      <c r="CX52" s="43"/>
      <c r="CY52" s="43"/>
      <c r="CZ52" s="43"/>
      <c r="DA52" s="43"/>
      <c r="DB52" s="43"/>
      <c r="DC52" s="43"/>
      <c r="DD52" s="43"/>
      <c r="DE52" s="43"/>
      <c r="DF52" s="43"/>
      <c r="DG52" s="43"/>
      <c r="DH52" s="43"/>
      <c r="DI52" s="43"/>
      <c r="DJ52" s="43"/>
      <c r="DK52" s="43"/>
      <c r="DL52" s="43"/>
      <c r="DM52" s="43"/>
      <c r="DN52" s="43"/>
      <c r="DO52" s="43"/>
      <c r="DP52" s="43"/>
      <c r="DQ52" s="43"/>
      <c r="DR52" s="43"/>
      <c r="DS52" s="43"/>
      <c r="DT52" s="43"/>
      <c r="DU52" s="43"/>
      <c r="DV52" s="43"/>
      <c r="DW52" s="43"/>
      <c r="DX52" s="43"/>
      <c r="DY52" s="43"/>
      <c r="DZ52" s="43"/>
    </row>
    <row r="53" spans="1:130" s="5" customFormat="1" x14ac:dyDescent="0.25">
      <c r="A53" s="37" t="s">
        <v>54</v>
      </c>
      <c r="B53" s="49" t="s">
        <v>179</v>
      </c>
      <c r="C53" s="196" t="s">
        <v>199</v>
      </c>
      <c r="D53" s="40" t="s">
        <v>84</v>
      </c>
      <c r="E53" s="133">
        <v>446.09960000000001</v>
      </c>
      <c r="F53" s="133">
        <f t="shared" si="22"/>
        <v>450.5</v>
      </c>
      <c r="G53" s="191">
        <v>4.00007</v>
      </c>
      <c r="H53" s="191">
        <v>0.40033000000000002</v>
      </c>
      <c r="I53" s="185">
        <f t="shared" si="23"/>
        <v>4.4004000000000003</v>
      </c>
      <c r="J53" s="38">
        <f t="shared" si="24"/>
        <v>9827.5819158972445</v>
      </c>
      <c r="K53" s="89"/>
      <c r="L53" s="92">
        <v>449.57</v>
      </c>
      <c r="M53" s="89"/>
      <c r="N53" s="89"/>
      <c r="O53" s="93">
        <v>4.3700999999999999</v>
      </c>
      <c r="P53" s="89">
        <v>9721</v>
      </c>
      <c r="Q53" s="38"/>
      <c r="R53" s="38"/>
      <c r="S53" s="38"/>
      <c r="T53" s="38"/>
      <c r="U53" s="38">
        <f t="shared" si="39"/>
        <v>-0.68857376602128062</v>
      </c>
      <c r="V53" s="38">
        <f t="shared" si="40"/>
        <v>-1.0845182142398218</v>
      </c>
      <c r="W53" s="174"/>
      <c r="X53" s="157">
        <f t="shared" si="41"/>
        <v>-0.67527122701258913</v>
      </c>
      <c r="Y53" s="157">
        <f t="shared" si="42"/>
        <v>-5.6752712270125887</v>
      </c>
      <c r="Z53" s="157">
        <f t="shared" si="43"/>
        <v>4.3247287729874113</v>
      </c>
      <c r="AA53" s="157">
        <f t="shared" si="44"/>
        <v>-6.4201915223817174</v>
      </c>
      <c r="AB53" s="157">
        <f t="shared" si="45"/>
        <v>5.0696490683565383</v>
      </c>
      <c r="AC53" s="157">
        <f t="shared" si="46"/>
        <v>1.2494627280298074E-2</v>
      </c>
      <c r="AD53" s="157">
        <f t="shared" si="47"/>
        <v>-4.9875053727197018</v>
      </c>
      <c r="AE53" s="157">
        <f t="shared" si="48"/>
        <v>5.0124946272802982</v>
      </c>
      <c r="AF53" s="157">
        <f t="shared" si="49"/>
        <v>-2.839671906621192</v>
      </c>
      <c r="AG53" s="157">
        <f t="shared" si="50"/>
        <v>2.8646611611817883</v>
      </c>
      <c r="AH53" s="157">
        <f t="shared" si="51"/>
        <v>-0.66076202342620693</v>
      </c>
      <c r="AI53" s="157">
        <f t="shared" si="52"/>
        <v>-5.6607620234262068</v>
      </c>
      <c r="AJ53" s="157">
        <f t="shared" si="53"/>
        <v>4.3392379765737932</v>
      </c>
      <c r="AK53" s="157">
        <f t="shared" si="54"/>
        <v>-3.908734552789455</v>
      </c>
      <c r="AL53" s="157">
        <f t="shared" si="55"/>
        <v>2.5872105059370414</v>
      </c>
      <c r="AM53" s="157">
        <f t="shared" si="56"/>
        <v>-0.8175976624775233</v>
      </c>
      <c r="AN53" s="157">
        <f t="shared" si="57"/>
        <v>-5.8175976624775236</v>
      </c>
      <c r="AO53" s="157">
        <f t="shared" si="58"/>
        <v>4.1824023375224764</v>
      </c>
      <c r="AP53" s="157">
        <f t="shared" si="59"/>
        <v>-3.9779470727569533</v>
      </c>
      <c r="AQ53" s="157">
        <f t="shared" si="60"/>
        <v>2.3427517478019069</v>
      </c>
      <c r="AR53" s="43"/>
      <c r="AS53" s="43"/>
      <c r="AT53" s="43"/>
      <c r="AU53" s="43"/>
      <c r="AV53" s="43"/>
      <c r="AW53" s="43"/>
      <c r="AX53" s="43"/>
      <c r="AY53" s="43"/>
      <c r="AZ53" s="43"/>
      <c r="BA53" s="43"/>
      <c r="BB53" s="43"/>
      <c r="BC53" s="43"/>
      <c r="BD53" s="43"/>
      <c r="BE53" s="43"/>
      <c r="BF53" s="43"/>
      <c r="BG53" s="43"/>
      <c r="BH53" s="43"/>
      <c r="BI53" s="43"/>
      <c r="BJ53" s="43"/>
      <c r="BK53" s="43"/>
      <c r="BL53" s="43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43"/>
      <c r="CA53" s="43"/>
      <c r="CB53" s="43"/>
      <c r="CC53" s="43"/>
      <c r="CD53" s="43"/>
      <c r="CE53" s="43"/>
      <c r="CF53" s="43"/>
      <c r="CG53" s="43"/>
      <c r="CH53" s="43"/>
      <c r="CI53" s="43"/>
      <c r="CJ53" s="43"/>
      <c r="CK53" s="43"/>
      <c r="CL53" s="43"/>
      <c r="CM53" s="43"/>
      <c r="CN53" s="43"/>
      <c r="CO53" s="43"/>
      <c r="CP53" s="43"/>
      <c r="CQ53" s="43"/>
      <c r="CR53" s="43"/>
      <c r="CS53" s="43"/>
      <c r="CT53" s="43"/>
      <c r="CU53" s="43"/>
      <c r="CV53" s="43"/>
      <c r="CW53" s="43"/>
      <c r="CX53" s="43"/>
      <c r="CY53" s="43"/>
      <c r="CZ53" s="43"/>
      <c r="DA53" s="43"/>
      <c r="DB53" s="43"/>
      <c r="DC53" s="43"/>
      <c r="DD53" s="43"/>
      <c r="DE53" s="43"/>
      <c r="DF53" s="43"/>
      <c r="DG53" s="43"/>
      <c r="DH53" s="43"/>
      <c r="DI53" s="43"/>
      <c r="DJ53" s="43"/>
      <c r="DK53" s="43"/>
      <c r="DL53" s="43"/>
      <c r="DM53" s="43"/>
      <c r="DN53" s="43"/>
      <c r="DO53" s="43"/>
      <c r="DP53" s="43"/>
      <c r="DQ53" s="43"/>
      <c r="DR53" s="43"/>
      <c r="DS53" s="43"/>
      <c r="DT53" s="43"/>
      <c r="DU53" s="43"/>
      <c r="DV53" s="43"/>
      <c r="DW53" s="43"/>
      <c r="DX53" s="43"/>
      <c r="DY53" s="43"/>
      <c r="DZ53" s="43"/>
    </row>
    <row r="54" spans="1:130" s="5" customFormat="1" x14ac:dyDescent="0.25">
      <c r="A54" s="37" t="s">
        <v>54</v>
      </c>
      <c r="B54" s="49" t="s">
        <v>179</v>
      </c>
      <c r="C54" s="196" t="s">
        <v>199</v>
      </c>
      <c r="D54" s="40" t="s">
        <v>85</v>
      </c>
      <c r="E54" s="133">
        <v>446.19923</v>
      </c>
      <c r="F54" s="133">
        <f t="shared" si="22"/>
        <v>450.59999999999997</v>
      </c>
      <c r="G54" s="191">
        <v>4.0004600000000003</v>
      </c>
      <c r="H54" s="191">
        <v>0.40031</v>
      </c>
      <c r="I54" s="185">
        <f t="shared" si="23"/>
        <v>4.4007700000000005</v>
      </c>
      <c r="J54" s="38">
        <f t="shared" si="24"/>
        <v>9826.2187795548871</v>
      </c>
      <c r="K54" s="89"/>
      <c r="L54" s="92">
        <v>450.45</v>
      </c>
      <c r="M54" s="89"/>
      <c r="N54" s="89"/>
      <c r="O54" s="93">
        <v>4.3597000000000001</v>
      </c>
      <c r="P54" s="89">
        <v>9679</v>
      </c>
      <c r="Q54" s="38"/>
      <c r="R54" s="38"/>
      <c r="S54" s="38"/>
      <c r="T54" s="38"/>
      <c r="U54" s="38">
        <f t="shared" si="39"/>
        <v>-0.93324577289884225</v>
      </c>
      <c r="V54" s="38">
        <f t="shared" si="40"/>
        <v>-1.4982241171059685</v>
      </c>
      <c r="W54" s="174"/>
      <c r="X54" s="157">
        <f t="shared" si="41"/>
        <v>-0.67527122701258913</v>
      </c>
      <c r="Y54" s="157">
        <f t="shared" si="42"/>
        <v>-5.6752712270125887</v>
      </c>
      <c r="Z54" s="157">
        <f t="shared" si="43"/>
        <v>4.3247287729874113</v>
      </c>
      <c r="AA54" s="157">
        <f t="shared" si="44"/>
        <v>-6.4201915223817174</v>
      </c>
      <c r="AB54" s="157">
        <f t="shared" si="45"/>
        <v>5.0696490683565383</v>
      </c>
      <c r="AC54" s="157">
        <f t="shared" si="46"/>
        <v>1.2494627280298074E-2</v>
      </c>
      <c r="AD54" s="157">
        <f t="shared" si="47"/>
        <v>-4.9875053727197018</v>
      </c>
      <c r="AE54" s="157">
        <f t="shared" si="48"/>
        <v>5.0124946272802982</v>
      </c>
      <c r="AF54" s="157">
        <f t="shared" si="49"/>
        <v>-2.839671906621192</v>
      </c>
      <c r="AG54" s="157">
        <f t="shared" si="50"/>
        <v>2.8646611611817883</v>
      </c>
      <c r="AH54" s="157">
        <f t="shared" si="51"/>
        <v>-0.66076202342620693</v>
      </c>
      <c r="AI54" s="157">
        <f t="shared" si="52"/>
        <v>-5.6607620234262068</v>
      </c>
      <c r="AJ54" s="157">
        <f t="shared" si="53"/>
        <v>4.3392379765737932</v>
      </c>
      <c r="AK54" s="157">
        <f t="shared" si="54"/>
        <v>-3.908734552789455</v>
      </c>
      <c r="AL54" s="157">
        <f t="shared" si="55"/>
        <v>2.5872105059370414</v>
      </c>
      <c r="AM54" s="157">
        <f t="shared" si="56"/>
        <v>-0.8175976624775233</v>
      </c>
      <c r="AN54" s="157">
        <f t="shared" si="57"/>
        <v>-5.8175976624775236</v>
      </c>
      <c r="AO54" s="157">
        <f t="shared" si="58"/>
        <v>4.1824023375224764</v>
      </c>
      <c r="AP54" s="157">
        <f t="shared" si="59"/>
        <v>-3.9779470727569533</v>
      </c>
      <c r="AQ54" s="157">
        <f t="shared" si="60"/>
        <v>2.3427517478019069</v>
      </c>
      <c r="AR54" s="43"/>
      <c r="AS54" s="43"/>
      <c r="AT54" s="43"/>
      <c r="AU54" s="43"/>
      <c r="AV54" s="43"/>
      <c r="AW54" s="43"/>
      <c r="AX54" s="43"/>
      <c r="AY54" s="43"/>
      <c r="AZ54" s="43"/>
      <c r="BA54" s="43"/>
      <c r="BB54" s="43"/>
      <c r="BC54" s="43"/>
      <c r="BD54" s="43"/>
      <c r="BE54" s="43"/>
      <c r="BF54" s="43"/>
      <c r="BG54" s="43"/>
      <c r="BH54" s="43"/>
      <c r="BI54" s="43"/>
      <c r="BJ54" s="43"/>
      <c r="BK54" s="43"/>
      <c r="BL54" s="43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43"/>
      <c r="CA54" s="43"/>
      <c r="CB54" s="43"/>
      <c r="CC54" s="43"/>
      <c r="CD54" s="43"/>
      <c r="CE54" s="43"/>
      <c r="CF54" s="43"/>
      <c r="CG54" s="43"/>
      <c r="CH54" s="43"/>
      <c r="CI54" s="43"/>
      <c r="CJ54" s="43"/>
      <c r="CK54" s="43"/>
      <c r="CL54" s="43"/>
      <c r="CM54" s="43"/>
      <c r="CN54" s="43"/>
      <c r="CO54" s="43"/>
      <c r="CP54" s="43"/>
      <c r="CQ54" s="43"/>
      <c r="CR54" s="43"/>
      <c r="CS54" s="43"/>
      <c r="CT54" s="43"/>
      <c r="CU54" s="43"/>
      <c r="CV54" s="43"/>
      <c r="CW54" s="43"/>
      <c r="CX54" s="43"/>
      <c r="CY54" s="43"/>
      <c r="CZ54" s="43"/>
      <c r="DA54" s="43"/>
      <c r="DB54" s="43"/>
      <c r="DC54" s="43"/>
      <c r="DD54" s="43"/>
      <c r="DE54" s="43"/>
      <c r="DF54" s="43"/>
      <c r="DG54" s="43"/>
      <c r="DH54" s="43"/>
      <c r="DI54" s="43"/>
      <c r="DJ54" s="43"/>
      <c r="DK54" s="43"/>
      <c r="DL54" s="43"/>
      <c r="DM54" s="43"/>
      <c r="DN54" s="43"/>
      <c r="DO54" s="43"/>
      <c r="DP54" s="43"/>
      <c r="DQ54" s="43"/>
      <c r="DR54" s="43"/>
      <c r="DS54" s="43"/>
      <c r="DT54" s="43"/>
      <c r="DU54" s="43"/>
      <c r="DV54" s="43"/>
      <c r="DW54" s="43"/>
      <c r="DX54" s="43"/>
      <c r="DY54" s="43"/>
      <c r="DZ54" s="43"/>
    </row>
    <row r="55" spans="1:130" s="5" customFormat="1" x14ac:dyDescent="0.25">
      <c r="A55" s="37" t="s">
        <v>55</v>
      </c>
      <c r="B55" s="49" t="s">
        <v>180</v>
      </c>
      <c r="C55" s="196" t="s">
        <v>202</v>
      </c>
      <c r="D55" s="40" t="s">
        <v>83</v>
      </c>
      <c r="E55" s="133">
        <v>445.89952000000005</v>
      </c>
      <c r="F55" s="133">
        <f t="shared" si="22"/>
        <v>450.30000000000007</v>
      </c>
      <c r="G55" s="191">
        <v>4.0001600000000002</v>
      </c>
      <c r="H55" s="191">
        <v>0.40032000000000001</v>
      </c>
      <c r="I55" s="185">
        <f t="shared" si="23"/>
        <v>4.4004799999999999</v>
      </c>
      <c r="J55" s="38">
        <f t="shared" si="24"/>
        <v>9832.1533816894735</v>
      </c>
      <c r="K55" s="89">
        <v>450</v>
      </c>
      <c r="L55" s="179">
        <v>449.33</v>
      </c>
      <c r="M55" s="93">
        <v>3.8875000000000002</v>
      </c>
      <c r="N55" s="93">
        <v>0.4143</v>
      </c>
      <c r="O55" s="89">
        <v>4.3018000000000001</v>
      </c>
      <c r="P55" s="89">
        <v>9621.24</v>
      </c>
      <c r="Q55" s="38">
        <f t="shared" si="35"/>
        <v>90.369147798595932</v>
      </c>
      <c r="R55" s="38">
        <f t="shared" si="36"/>
        <v>-2.8163873445062193</v>
      </c>
      <c r="S55" s="38">
        <f t="shared" si="37"/>
        <v>9.6308522014040641</v>
      </c>
      <c r="T55" s="38">
        <f t="shared" si="38"/>
        <v>3.492206235011988</v>
      </c>
      <c r="U55" s="38">
        <f t="shared" si="39"/>
        <v>-2.2424826382576422</v>
      </c>
      <c r="V55" s="38">
        <f t="shared" si="40"/>
        <v>-2.1451392538511449</v>
      </c>
      <c r="W55" s="174"/>
      <c r="X55" s="157">
        <f t="shared" si="41"/>
        <v>-0.67527122701258913</v>
      </c>
      <c r="Y55" s="157">
        <f t="shared" si="42"/>
        <v>-5.6752712270125887</v>
      </c>
      <c r="Z55" s="157">
        <f t="shared" si="43"/>
        <v>4.3247287729874113</v>
      </c>
      <c r="AA55" s="157">
        <f t="shared" si="44"/>
        <v>-6.4201915223817174</v>
      </c>
      <c r="AB55" s="157">
        <f t="shared" si="45"/>
        <v>5.0696490683565383</v>
      </c>
      <c r="AC55" s="157">
        <f t="shared" si="46"/>
        <v>1.2494627280298074E-2</v>
      </c>
      <c r="AD55" s="157">
        <f t="shared" si="47"/>
        <v>-4.9875053727197018</v>
      </c>
      <c r="AE55" s="157">
        <f t="shared" si="48"/>
        <v>5.0124946272802982</v>
      </c>
      <c r="AF55" s="157">
        <f t="shared" si="49"/>
        <v>-2.839671906621192</v>
      </c>
      <c r="AG55" s="157">
        <f t="shared" si="50"/>
        <v>2.8646611611817883</v>
      </c>
      <c r="AH55" s="157">
        <f t="shared" si="51"/>
        <v>-0.66076202342620693</v>
      </c>
      <c r="AI55" s="157">
        <f t="shared" si="52"/>
        <v>-5.6607620234262068</v>
      </c>
      <c r="AJ55" s="157">
        <f t="shared" si="53"/>
        <v>4.3392379765737932</v>
      </c>
      <c r="AK55" s="157">
        <f t="shared" si="54"/>
        <v>-3.908734552789455</v>
      </c>
      <c r="AL55" s="157">
        <f t="shared" si="55"/>
        <v>2.5872105059370414</v>
      </c>
      <c r="AM55" s="157">
        <f t="shared" si="56"/>
        <v>-0.8175976624775233</v>
      </c>
      <c r="AN55" s="157">
        <f t="shared" si="57"/>
        <v>-5.8175976624775236</v>
      </c>
      <c r="AO55" s="157">
        <f t="shared" si="58"/>
        <v>4.1824023375224764</v>
      </c>
      <c r="AP55" s="157">
        <f t="shared" si="59"/>
        <v>-3.9779470727569533</v>
      </c>
      <c r="AQ55" s="157">
        <f t="shared" si="60"/>
        <v>2.3427517478019069</v>
      </c>
      <c r="AR55" s="43"/>
      <c r="AS55" s="43"/>
      <c r="AT55" s="43"/>
      <c r="AU55" s="43"/>
      <c r="AV55" s="43"/>
      <c r="AW55" s="43"/>
      <c r="AX55" s="43"/>
      <c r="AY55" s="43"/>
      <c r="AZ55" s="43"/>
      <c r="BA55" s="43"/>
      <c r="BB55" s="43"/>
      <c r="BC55" s="43"/>
      <c r="BD55" s="43"/>
      <c r="BE55" s="43"/>
      <c r="BF55" s="43"/>
      <c r="BG55" s="43"/>
      <c r="BH55" s="43"/>
      <c r="BI55" s="43"/>
      <c r="BJ55" s="43"/>
      <c r="BK55" s="43"/>
      <c r="BL55" s="43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43"/>
      <c r="CA55" s="43"/>
      <c r="CB55" s="43"/>
      <c r="CC55" s="43"/>
      <c r="CD55" s="43"/>
      <c r="CE55" s="43"/>
      <c r="CF55" s="43"/>
      <c r="CG55" s="43"/>
      <c r="CH55" s="43"/>
      <c r="CI55" s="43"/>
      <c r="CJ55" s="43"/>
      <c r="CK55" s="43"/>
      <c r="CL55" s="43"/>
      <c r="CM55" s="43"/>
      <c r="CN55" s="43"/>
      <c r="CO55" s="43"/>
      <c r="CP55" s="43"/>
      <c r="CQ55" s="43"/>
      <c r="CR55" s="43"/>
      <c r="CS55" s="43"/>
      <c r="CT55" s="43"/>
      <c r="CU55" s="43"/>
      <c r="CV55" s="43"/>
      <c r="CW55" s="43"/>
      <c r="CX55" s="43"/>
      <c r="CY55" s="43"/>
      <c r="CZ55" s="43"/>
      <c r="DA55" s="43"/>
      <c r="DB55" s="43"/>
      <c r="DC55" s="43"/>
      <c r="DD55" s="43"/>
      <c r="DE55" s="43"/>
      <c r="DF55" s="43"/>
      <c r="DG55" s="43"/>
      <c r="DH55" s="43"/>
      <c r="DI55" s="43"/>
      <c r="DJ55" s="43"/>
      <c r="DK55" s="43"/>
      <c r="DL55" s="43"/>
      <c r="DM55" s="43"/>
      <c r="DN55" s="43"/>
      <c r="DO55" s="43"/>
      <c r="DP55" s="43"/>
      <c r="DQ55" s="43"/>
      <c r="DR55" s="43"/>
      <c r="DS55" s="43"/>
      <c r="DT55" s="43"/>
      <c r="DU55" s="43"/>
      <c r="DV55" s="43"/>
      <c r="DW55" s="43"/>
      <c r="DX55" s="43"/>
      <c r="DY55" s="43"/>
      <c r="DZ55" s="43"/>
    </row>
    <row r="56" spans="1:130" s="5" customFormat="1" x14ac:dyDescent="0.25">
      <c r="A56" s="37" t="s">
        <v>55</v>
      </c>
      <c r="B56" s="49" t="s">
        <v>180</v>
      </c>
      <c r="C56" s="196" t="s">
        <v>202</v>
      </c>
      <c r="D56" s="40" t="s">
        <v>84</v>
      </c>
      <c r="E56" s="133">
        <v>446.09943999999996</v>
      </c>
      <c r="F56" s="133">
        <f t="shared" si="22"/>
        <v>450.5</v>
      </c>
      <c r="G56" s="191">
        <v>4.0005100000000002</v>
      </c>
      <c r="H56" s="191">
        <v>0.40005000000000002</v>
      </c>
      <c r="I56" s="185">
        <f t="shared" si="23"/>
        <v>4.4005600000000005</v>
      </c>
      <c r="J56" s="38">
        <f t="shared" si="24"/>
        <v>9827.9414366029432</v>
      </c>
      <c r="K56" s="89">
        <v>450</v>
      </c>
      <c r="L56" s="179">
        <v>449.73</v>
      </c>
      <c r="M56" s="93">
        <v>3.9209999999999998</v>
      </c>
      <c r="N56" s="93">
        <v>0.40379999999999999</v>
      </c>
      <c r="O56" s="89">
        <v>4.3247999999999998</v>
      </c>
      <c r="P56" s="92">
        <v>9664.56</v>
      </c>
      <c r="Q56" s="38">
        <f t="shared" si="35"/>
        <v>90.663152053274146</v>
      </c>
      <c r="R56" s="38">
        <f t="shared" si="36"/>
        <v>-1.987496594184252</v>
      </c>
      <c r="S56" s="38">
        <f t="shared" si="37"/>
        <v>9.3368479467258609</v>
      </c>
      <c r="T56" s="38">
        <f t="shared" si="38"/>
        <v>0.93738282714660048</v>
      </c>
      <c r="U56" s="38">
        <f t="shared" si="39"/>
        <v>-1.7215990692093892</v>
      </c>
      <c r="V56" s="38">
        <f t="shared" si="40"/>
        <v>-1.662417685909787</v>
      </c>
      <c r="W56" s="174"/>
      <c r="X56" s="157">
        <f t="shared" si="41"/>
        <v>-0.67527122701258913</v>
      </c>
      <c r="Y56" s="157">
        <f t="shared" si="42"/>
        <v>-5.6752712270125887</v>
      </c>
      <c r="Z56" s="157">
        <f t="shared" si="43"/>
        <v>4.3247287729874113</v>
      </c>
      <c r="AA56" s="157">
        <f t="shared" si="44"/>
        <v>-6.4201915223817174</v>
      </c>
      <c r="AB56" s="157">
        <f t="shared" si="45"/>
        <v>5.0696490683565383</v>
      </c>
      <c r="AC56" s="157">
        <f t="shared" si="46"/>
        <v>1.2494627280298074E-2</v>
      </c>
      <c r="AD56" s="157">
        <f t="shared" si="47"/>
        <v>-4.9875053727197018</v>
      </c>
      <c r="AE56" s="157">
        <f t="shared" si="48"/>
        <v>5.0124946272802982</v>
      </c>
      <c r="AF56" s="157">
        <f t="shared" si="49"/>
        <v>-2.839671906621192</v>
      </c>
      <c r="AG56" s="157">
        <f t="shared" si="50"/>
        <v>2.8646611611817883</v>
      </c>
      <c r="AH56" s="157">
        <f t="shared" si="51"/>
        <v>-0.66076202342620693</v>
      </c>
      <c r="AI56" s="157">
        <f t="shared" si="52"/>
        <v>-5.6607620234262068</v>
      </c>
      <c r="AJ56" s="157">
        <f t="shared" si="53"/>
        <v>4.3392379765737932</v>
      </c>
      <c r="AK56" s="157">
        <f t="shared" si="54"/>
        <v>-3.908734552789455</v>
      </c>
      <c r="AL56" s="157">
        <f t="shared" si="55"/>
        <v>2.5872105059370414</v>
      </c>
      <c r="AM56" s="157">
        <f t="shared" si="56"/>
        <v>-0.8175976624775233</v>
      </c>
      <c r="AN56" s="157">
        <f t="shared" si="57"/>
        <v>-5.8175976624775236</v>
      </c>
      <c r="AO56" s="157">
        <f t="shared" si="58"/>
        <v>4.1824023375224764</v>
      </c>
      <c r="AP56" s="157">
        <f t="shared" si="59"/>
        <v>-3.9779470727569533</v>
      </c>
      <c r="AQ56" s="157">
        <f t="shared" si="60"/>
        <v>2.3427517478019069</v>
      </c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  <c r="BF56" s="43"/>
      <c r="BG56" s="43"/>
      <c r="BH56" s="43"/>
      <c r="BI56" s="43"/>
      <c r="BJ56" s="43"/>
      <c r="BK56" s="43"/>
      <c r="BL56" s="43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43"/>
      <c r="CA56" s="43"/>
      <c r="CB56" s="43"/>
      <c r="CC56" s="43"/>
      <c r="CD56" s="43"/>
      <c r="CE56" s="43"/>
      <c r="CF56" s="43"/>
      <c r="CG56" s="43"/>
      <c r="CH56" s="43"/>
      <c r="CI56" s="43"/>
      <c r="CJ56" s="43"/>
      <c r="CK56" s="43"/>
      <c r="CL56" s="43"/>
      <c r="CM56" s="43"/>
      <c r="CN56" s="43"/>
      <c r="CO56" s="43"/>
      <c r="CP56" s="43"/>
      <c r="CQ56" s="43"/>
      <c r="CR56" s="43"/>
      <c r="CS56" s="43"/>
      <c r="CT56" s="43"/>
      <c r="CU56" s="43"/>
      <c r="CV56" s="43"/>
      <c r="CW56" s="43"/>
      <c r="CX56" s="43"/>
      <c r="CY56" s="43"/>
      <c r="CZ56" s="43"/>
      <c r="DA56" s="43"/>
      <c r="DB56" s="43"/>
      <c r="DC56" s="43"/>
      <c r="DD56" s="43"/>
      <c r="DE56" s="43"/>
      <c r="DF56" s="43"/>
      <c r="DG56" s="43"/>
      <c r="DH56" s="43"/>
      <c r="DI56" s="43"/>
      <c r="DJ56" s="43"/>
      <c r="DK56" s="43"/>
      <c r="DL56" s="43"/>
      <c r="DM56" s="43"/>
      <c r="DN56" s="43"/>
      <c r="DO56" s="43"/>
      <c r="DP56" s="43"/>
      <c r="DQ56" s="43"/>
      <c r="DR56" s="43"/>
      <c r="DS56" s="43"/>
      <c r="DT56" s="43"/>
      <c r="DU56" s="43"/>
      <c r="DV56" s="43"/>
      <c r="DW56" s="43"/>
      <c r="DX56" s="43"/>
      <c r="DY56" s="43"/>
      <c r="DZ56" s="43"/>
    </row>
    <row r="57" spans="1:130" s="5" customFormat="1" x14ac:dyDescent="0.25">
      <c r="A57" s="130" t="s">
        <v>55</v>
      </c>
      <c r="B57" s="131" t="s">
        <v>180</v>
      </c>
      <c r="C57" s="196" t="s">
        <v>202</v>
      </c>
      <c r="D57" s="40" t="s">
        <v>85</v>
      </c>
      <c r="E57" s="133">
        <v>446.19942999999995</v>
      </c>
      <c r="F57" s="133">
        <f t="shared" ref="F57:F63" si="63">E57+G57+H57</f>
        <v>450.59999999999991</v>
      </c>
      <c r="G57" s="191">
        <v>4.00014</v>
      </c>
      <c r="H57" s="191">
        <v>0.40043000000000001</v>
      </c>
      <c r="I57" s="185">
        <f t="shared" si="23"/>
        <v>4.4005700000000001</v>
      </c>
      <c r="J57" s="38">
        <f t="shared" si="24"/>
        <v>9825.7694793895644</v>
      </c>
      <c r="K57" s="89">
        <v>450</v>
      </c>
      <c r="L57" s="179">
        <v>449.57</v>
      </c>
      <c r="M57" s="93">
        <v>3.9653999999999998</v>
      </c>
      <c r="N57" s="93">
        <v>0.40350000000000003</v>
      </c>
      <c r="O57" s="93">
        <v>4.3689</v>
      </c>
      <c r="P57" s="92">
        <v>9767.16</v>
      </c>
      <c r="Q57" s="38">
        <f t="shared" si="35"/>
        <v>90.764265604614423</v>
      </c>
      <c r="R57" s="38">
        <f t="shared" si="36"/>
        <v>-0.8684696035638807</v>
      </c>
      <c r="S57" s="38">
        <f t="shared" si="37"/>
        <v>9.2357343953855668</v>
      </c>
      <c r="T57" s="38">
        <f t="shared" si="38"/>
        <v>0.76667582348975283</v>
      </c>
      <c r="U57" s="38">
        <f t="shared" si="39"/>
        <v>-0.71967949606528436</v>
      </c>
      <c r="V57" s="38">
        <f t="shared" si="40"/>
        <v>-0.59648742536147592</v>
      </c>
      <c r="W57" s="174"/>
      <c r="X57" s="157">
        <f t="shared" si="41"/>
        <v>-0.67527122701258913</v>
      </c>
      <c r="Y57" s="157">
        <f t="shared" si="42"/>
        <v>-5.6752712270125887</v>
      </c>
      <c r="Z57" s="157">
        <f t="shared" si="43"/>
        <v>4.3247287729874113</v>
      </c>
      <c r="AA57" s="157">
        <f t="shared" si="44"/>
        <v>-6.4201915223817174</v>
      </c>
      <c r="AB57" s="157">
        <f t="shared" si="45"/>
        <v>5.0696490683565383</v>
      </c>
      <c r="AC57" s="157">
        <f t="shared" si="46"/>
        <v>1.2494627280298074E-2</v>
      </c>
      <c r="AD57" s="157">
        <f t="shared" si="47"/>
        <v>-4.9875053727197018</v>
      </c>
      <c r="AE57" s="157">
        <f t="shared" si="48"/>
        <v>5.0124946272802982</v>
      </c>
      <c r="AF57" s="157">
        <f t="shared" si="49"/>
        <v>-2.839671906621192</v>
      </c>
      <c r="AG57" s="157">
        <f t="shared" si="50"/>
        <v>2.8646611611817883</v>
      </c>
      <c r="AH57" s="157">
        <f t="shared" si="51"/>
        <v>-0.66076202342620693</v>
      </c>
      <c r="AI57" s="157">
        <f t="shared" si="52"/>
        <v>-5.6607620234262068</v>
      </c>
      <c r="AJ57" s="157">
        <f t="shared" si="53"/>
        <v>4.3392379765737932</v>
      </c>
      <c r="AK57" s="157">
        <f t="shared" si="54"/>
        <v>-3.908734552789455</v>
      </c>
      <c r="AL57" s="157">
        <f t="shared" si="55"/>
        <v>2.5872105059370414</v>
      </c>
      <c r="AM57" s="157">
        <f t="shared" si="56"/>
        <v>-0.8175976624775233</v>
      </c>
      <c r="AN57" s="157">
        <f t="shared" si="57"/>
        <v>-5.8175976624775236</v>
      </c>
      <c r="AO57" s="157">
        <f t="shared" si="58"/>
        <v>4.1824023375224764</v>
      </c>
      <c r="AP57" s="157">
        <f t="shared" si="59"/>
        <v>-3.9779470727569533</v>
      </c>
      <c r="AQ57" s="157">
        <f t="shared" si="60"/>
        <v>2.3427517478019069</v>
      </c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  <c r="BF57" s="43"/>
      <c r="BG57" s="43"/>
      <c r="BH57" s="43"/>
      <c r="BI57" s="43"/>
      <c r="BJ57" s="43"/>
      <c r="BK57" s="43"/>
      <c r="BL57" s="43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43"/>
      <c r="CA57" s="43"/>
      <c r="CB57" s="43"/>
      <c r="CC57" s="43"/>
      <c r="CD57" s="43"/>
      <c r="CE57" s="43"/>
      <c r="CF57" s="43"/>
      <c r="CG57" s="43"/>
      <c r="CH57" s="43"/>
      <c r="CI57" s="43"/>
      <c r="CJ57" s="43"/>
      <c r="CK57" s="43"/>
      <c r="CL57" s="43"/>
      <c r="CM57" s="43"/>
      <c r="CN57" s="43"/>
      <c r="CO57" s="43"/>
      <c r="CP57" s="43"/>
      <c r="CQ57" s="43"/>
      <c r="CR57" s="43"/>
      <c r="CS57" s="43"/>
      <c r="CT57" s="43"/>
      <c r="CU57" s="43"/>
      <c r="CV57" s="43"/>
      <c r="CW57" s="43"/>
      <c r="CX57" s="43"/>
      <c r="CY57" s="43"/>
      <c r="CZ57" s="43"/>
      <c r="DA57" s="43"/>
      <c r="DB57" s="43"/>
      <c r="DC57" s="43"/>
      <c r="DD57" s="43"/>
      <c r="DE57" s="43"/>
      <c r="DF57" s="43"/>
      <c r="DG57" s="43"/>
      <c r="DH57" s="43"/>
      <c r="DI57" s="43"/>
      <c r="DJ57" s="43"/>
      <c r="DK57" s="43"/>
      <c r="DL57" s="43"/>
      <c r="DM57" s="43"/>
      <c r="DN57" s="43"/>
      <c r="DO57" s="43"/>
      <c r="DP57" s="43"/>
      <c r="DQ57" s="43"/>
      <c r="DR57" s="43"/>
      <c r="DS57" s="43"/>
      <c r="DT57" s="43"/>
      <c r="DU57" s="43"/>
      <c r="DV57" s="43"/>
      <c r="DW57" s="43"/>
      <c r="DX57" s="43"/>
      <c r="DY57" s="43"/>
      <c r="DZ57" s="43"/>
    </row>
    <row r="58" spans="1:130" s="5" customFormat="1" x14ac:dyDescent="0.25">
      <c r="A58" s="37" t="s">
        <v>65</v>
      </c>
      <c r="B58" s="49" t="s">
        <v>181</v>
      </c>
      <c r="C58" s="37" t="s">
        <v>62</v>
      </c>
      <c r="D58" s="40" t="s">
        <v>83</v>
      </c>
      <c r="E58" s="133">
        <v>445.89910000000003</v>
      </c>
      <c r="F58" s="133">
        <f>E58+G58+H58</f>
        <v>450.3</v>
      </c>
      <c r="G58" s="191">
        <v>4.0008100000000004</v>
      </c>
      <c r="H58" s="191">
        <v>0.40009</v>
      </c>
      <c r="I58" s="185">
        <f>G58+H58</f>
        <v>4.4009</v>
      </c>
      <c r="J58" s="38">
        <f>(1.6061/(1.6061-(I58/F58)))*(I58/F58)*1000000</f>
        <v>9833.0975483869934</v>
      </c>
      <c r="K58" s="88">
        <v>445.6</v>
      </c>
      <c r="L58" s="88">
        <v>450</v>
      </c>
      <c r="M58" s="89"/>
      <c r="N58" s="89"/>
      <c r="O58" s="93">
        <v>4.391</v>
      </c>
      <c r="P58" s="89">
        <v>9855.36</v>
      </c>
      <c r="Q58" s="38"/>
      <c r="R58" s="38"/>
      <c r="S58" s="38"/>
      <c r="T58" s="38"/>
      <c r="U58" s="38">
        <f t="shared" si="39"/>
        <v>-0.22495398668454222</v>
      </c>
      <c r="V58" s="38">
        <f t="shared" si="40"/>
        <v>0.22640324174002641</v>
      </c>
      <c r="W58" s="174"/>
      <c r="X58" s="157">
        <f t="shared" si="41"/>
        <v>-0.67527122701258913</v>
      </c>
      <c r="Y58" s="157">
        <f t="shared" si="42"/>
        <v>-5.6752712270125887</v>
      </c>
      <c r="Z58" s="157">
        <f t="shared" si="43"/>
        <v>4.3247287729874113</v>
      </c>
      <c r="AA58" s="157">
        <f t="shared" si="44"/>
        <v>-6.4201915223817174</v>
      </c>
      <c r="AB58" s="157">
        <f t="shared" si="45"/>
        <v>5.0696490683565383</v>
      </c>
      <c r="AC58" s="157">
        <f t="shared" si="46"/>
        <v>1.2494627280298074E-2</v>
      </c>
      <c r="AD58" s="157">
        <f t="shared" si="47"/>
        <v>-4.9875053727197018</v>
      </c>
      <c r="AE58" s="157">
        <f t="shared" si="48"/>
        <v>5.0124946272802982</v>
      </c>
      <c r="AF58" s="157">
        <f t="shared" si="49"/>
        <v>-2.839671906621192</v>
      </c>
      <c r="AG58" s="157">
        <f t="shared" si="50"/>
        <v>2.8646611611817883</v>
      </c>
      <c r="AH58" s="157">
        <f t="shared" si="51"/>
        <v>-0.66076202342620693</v>
      </c>
      <c r="AI58" s="157">
        <f t="shared" si="52"/>
        <v>-5.6607620234262068</v>
      </c>
      <c r="AJ58" s="157">
        <f t="shared" si="53"/>
        <v>4.3392379765737932</v>
      </c>
      <c r="AK58" s="157">
        <f t="shared" si="54"/>
        <v>-3.908734552789455</v>
      </c>
      <c r="AL58" s="157">
        <f t="shared" si="55"/>
        <v>2.5872105059370414</v>
      </c>
      <c r="AM58" s="157">
        <f t="shared" si="56"/>
        <v>-0.8175976624775233</v>
      </c>
      <c r="AN58" s="157">
        <f t="shared" si="57"/>
        <v>-5.8175976624775236</v>
      </c>
      <c r="AO58" s="157">
        <f t="shared" si="58"/>
        <v>4.1824023375224764</v>
      </c>
      <c r="AP58" s="157">
        <f t="shared" si="59"/>
        <v>-3.9779470727569533</v>
      </c>
      <c r="AQ58" s="157">
        <f t="shared" si="60"/>
        <v>2.3427517478019069</v>
      </c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  <c r="BE58" s="43"/>
      <c r="BF58" s="43"/>
      <c r="BG58" s="43"/>
      <c r="BH58" s="43"/>
      <c r="BI58" s="43"/>
      <c r="BJ58" s="43"/>
      <c r="BK58" s="43"/>
      <c r="BL58" s="43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43"/>
      <c r="CA58" s="43"/>
      <c r="CB58" s="43"/>
      <c r="CC58" s="43"/>
      <c r="CD58" s="43"/>
      <c r="CE58" s="43"/>
      <c r="CF58" s="43"/>
      <c r="CG58" s="43"/>
      <c r="CH58" s="43"/>
      <c r="CI58" s="43"/>
      <c r="CJ58" s="43"/>
      <c r="CK58" s="43"/>
      <c r="CL58" s="43"/>
      <c r="CM58" s="43"/>
      <c r="CN58" s="43"/>
      <c r="CO58" s="43"/>
      <c r="CP58" s="43"/>
      <c r="CQ58" s="43"/>
      <c r="CR58" s="43"/>
      <c r="CS58" s="43"/>
      <c r="CT58" s="43"/>
      <c r="CU58" s="43"/>
      <c r="CV58" s="43"/>
      <c r="CW58" s="43"/>
      <c r="CX58" s="43"/>
      <c r="CY58" s="43"/>
      <c r="CZ58" s="43"/>
      <c r="DA58" s="43"/>
      <c r="DB58" s="43"/>
      <c r="DC58" s="43"/>
      <c r="DD58" s="43"/>
      <c r="DE58" s="43"/>
      <c r="DF58" s="43"/>
      <c r="DG58" s="43"/>
      <c r="DH58" s="43"/>
      <c r="DI58" s="43"/>
      <c r="DJ58" s="43"/>
      <c r="DK58" s="43"/>
      <c r="DL58" s="43"/>
      <c r="DM58" s="43"/>
      <c r="DN58" s="43"/>
      <c r="DO58" s="43"/>
      <c r="DP58" s="43"/>
      <c r="DQ58" s="43"/>
      <c r="DR58" s="43"/>
      <c r="DS58" s="43"/>
      <c r="DT58" s="43"/>
      <c r="DU58" s="43"/>
      <c r="DV58" s="43"/>
      <c r="DW58" s="43"/>
      <c r="DX58" s="43"/>
      <c r="DY58" s="43"/>
      <c r="DZ58" s="43"/>
    </row>
    <row r="59" spans="1:130" s="5" customFormat="1" x14ac:dyDescent="0.25">
      <c r="A59" s="37" t="s">
        <v>65</v>
      </c>
      <c r="B59" s="49" t="s">
        <v>181</v>
      </c>
      <c r="C59" s="37" t="s">
        <v>62</v>
      </c>
      <c r="D59" s="40" t="s">
        <v>84</v>
      </c>
      <c r="E59" s="133">
        <v>446.19998999999996</v>
      </c>
      <c r="F59" s="133">
        <f t="shared" si="63"/>
        <v>450.59999999999997</v>
      </c>
      <c r="G59" s="191">
        <v>4</v>
      </c>
      <c r="H59" s="191">
        <v>0.40000999999999998</v>
      </c>
      <c r="I59" s="185">
        <f t="shared" ref="I59:I66" si="64">G59+H59</f>
        <v>4.40001</v>
      </c>
      <c r="J59" s="38">
        <f t="shared" ref="J59:J66" si="65">(1.6061/(1.6061-(I59/F59)))*(I59/F59)*1000000</f>
        <v>9824.5114402558647</v>
      </c>
      <c r="K59" s="88">
        <v>446.1</v>
      </c>
      <c r="L59" s="89">
        <v>450.5</v>
      </c>
      <c r="M59" s="89"/>
      <c r="N59" s="89"/>
      <c r="O59" s="93">
        <v>4.3867000000000003</v>
      </c>
      <c r="P59" s="92">
        <v>9834.7800000000007</v>
      </c>
      <c r="Q59" s="38"/>
      <c r="R59" s="38"/>
      <c r="S59" s="38"/>
      <c r="T59" s="38"/>
      <c r="U59" s="38">
        <f t="shared" si="39"/>
        <v>-0.30249931250155593</v>
      </c>
      <c r="V59" s="38">
        <f t="shared" si="40"/>
        <v>0.10451980036442911</v>
      </c>
      <c r="W59" s="174"/>
      <c r="X59" s="157">
        <f t="shared" si="41"/>
        <v>-0.67527122701258913</v>
      </c>
      <c r="Y59" s="157">
        <f t="shared" si="42"/>
        <v>-5.6752712270125887</v>
      </c>
      <c r="Z59" s="157">
        <f t="shared" si="43"/>
        <v>4.3247287729874113</v>
      </c>
      <c r="AA59" s="157">
        <f t="shared" si="44"/>
        <v>-6.4201915223817174</v>
      </c>
      <c r="AB59" s="157">
        <f t="shared" si="45"/>
        <v>5.0696490683565383</v>
      </c>
      <c r="AC59" s="157">
        <f t="shared" si="46"/>
        <v>1.2494627280298074E-2</v>
      </c>
      <c r="AD59" s="157">
        <f t="shared" si="47"/>
        <v>-4.9875053727197018</v>
      </c>
      <c r="AE59" s="157">
        <f t="shared" si="48"/>
        <v>5.0124946272802982</v>
      </c>
      <c r="AF59" s="157">
        <f t="shared" si="49"/>
        <v>-2.839671906621192</v>
      </c>
      <c r="AG59" s="157">
        <f t="shared" si="50"/>
        <v>2.8646611611817883</v>
      </c>
      <c r="AH59" s="157">
        <f t="shared" si="51"/>
        <v>-0.66076202342620693</v>
      </c>
      <c r="AI59" s="157">
        <f t="shared" si="52"/>
        <v>-5.6607620234262068</v>
      </c>
      <c r="AJ59" s="157">
        <f t="shared" si="53"/>
        <v>4.3392379765737932</v>
      </c>
      <c r="AK59" s="157">
        <f t="shared" si="54"/>
        <v>-3.908734552789455</v>
      </c>
      <c r="AL59" s="157">
        <f t="shared" si="55"/>
        <v>2.5872105059370414</v>
      </c>
      <c r="AM59" s="157">
        <f t="shared" si="56"/>
        <v>-0.8175976624775233</v>
      </c>
      <c r="AN59" s="157">
        <f t="shared" si="57"/>
        <v>-5.8175976624775236</v>
      </c>
      <c r="AO59" s="157">
        <f t="shared" si="58"/>
        <v>4.1824023375224764</v>
      </c>
      <c r="AP59" s="157">
        <f t="shared" si="59"/>
        <v>-3.9779470727569533</v>
      </c>
      <c r="AQ59" s="157">
        <f t="shared" si="60"/>
        <v>2.3427517478019069</v>
      </c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BD59" s="43"/>
      <c r="BE59" s="43"/>
      <c r="BF59" s="43"/>
      <c r="BG59" s="43"/>
      <c r="BH59" s="43"/>
      <c r="BI59" s="43"/>
      <c r="BJ59" s="43"/>
      <c r="BK59" s="43"/>
      <c r="BL59" s="43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43"/>
      <c r="CA59" s="43"/>
      <c r="CB59" s="43"/>
      <c r="CC59" s="43"/>
      <c r="CD59" s="43"/>
      <c r="CE59" s="43"/>
      <c r="CF59" s="43"/>
      <c r="CG59" s="43"/>
      <c r="CH59" s="43"/>
      <c r="CI59" s="43"/>
      <c r="CJ59" s="43"/>
      <c r="CK59" s="43"/>
      <c r="CL59" s="43"/>
      <c r="CM59" s="43"/>
      <c r="CN59" s="43"/>
      <c r="CO59" s="43"/>
      <c r="CP59" s="43"/>
      <c r="CQ59" s="43"/>
      <c r="CR59" s="43"/>
      <c r="CS59" s="43"/>
      <c r="CT59" s="43"/>
      <c r="CU59" s="43"/>
      <c r="CV59" s="43"/>
      <c r="CW59" s="43"/>
      <c r="CX59" s="43"/>
      <c r="CY59" s="43"/>
      <c r="CZ59" s="43"/>
      <c r="DA59" s="43"/>
      <c r="DB59" s="43"/>
      <c r="DC59" s="43"/>
      <c r="DD59" s="43"/>
      <c r="DE59" s="43"/>
      <c r="DF59" s="43"/>
      <c r="DG59" s="43"/>
      <c r="DH59" s="43"/>
      <c r="DI59" s="43"/>
      <c r="DJ59" s="43"/>
      <c r="DK59" s="43"/>
      <c r="DL59" s="43"/>
      <c r="DM59" s="43"/>
      <c r="DN59" s="43"/>
      <c r="DO59" s="43"/>
      <c r="DP59" s="43"/>
      <c r="DQ59" s="43"/>
      <c r="DR59" s="43"/>
      <c r="DS59" s="43"/>
      <c r="DT59" s="43"/>
      <c r="DU59" s="43"/>
      <c r="DV59" s="43"/>
      <c r="DW59" s="43"/>
      <c r="DX59" s="43"/>
      <c r="DY59" s="43"/>
      <c r="DZ59" s="43"/>
    </row>
    <row r="60" spans="1:130" s="5" customFormat="1" x14ac:dyDescent="0.25">
      <c r="A60" s="37" t="s">
        <v>65</v>
      </c>
      <c r="B60" s="49" t="s">
        <v>181</v>
      </c>
      <c r="C60" s="37" t="s">
        <v>62</v>
      </c>
      <c r="D60" s="40" t="s">
        <v>85</v>
      </c>
      <c r="E60" s="133">
        <v>446.09960999999998</v>
      </c>
      <c r="F60" s="133">
        <f t="shared" si="63"/>
        <v>450.5</v>
      </c>
      <c r="G60" s="191">
        <v>4.0002700000000004</v>
      </c>
      <c r="H60" s="191">
        <v>0.40011999999999998</v>
      </c>
      <c r="I60" s="185">
        <f t="shared" si="64"/>
        <v>4.4003900000000007</v>
      </c>
      <c r="J60" s="38">
        <f t="shared" si="65"/>
        <v>9827.559445858451</v>
      </c>
      <c r="K60" s="88">
        <v>445.9</v>
      </c>
      <c r="L60" s="88">
        <v>450.2</v>
      </c>
      <c r="M60" s="89"/>
      <c r="N60" s="89"/>
      <c r="O60" s="93">
        <v>4.2946</v>
      </c>
      <c r="P60" s="92">
        <v>9634.7099999999991</v>
      </c>
      <c r="Q60" s="38"/>
      <c r="R60" s="38"/>
      <c r="S60" s="38"/>
      <c r="T60" s="38"/>
      <c r="U60" s="38">
        <f t="shared" si="39"/>
        <v>-2.4041050906851598</v>
      </c>
      <c r="V60" s="38">
        <f t="shared" si="40"/>
        <v>-1.9623330382369026</v>
      </c>
      <c r="W60" s="174"/>
      <c r="X60" s="157">
        <f t="shared" si="41"/>
        <v>-0.67527122701258913</v>
      </c>
      <c r="Y60" s="157">
        <f t="shared" si="42"/>
        <v>-5.6752712270125887</v>
      </c>
      <c r="Z60" s="157">
        <f t="shared" si="43"/>
        <v>4.3247287729874113</v>
      </c>
      <c r="AA60" s="157">
        <f t="shared" si="44"/>
        <v>-6.4201915223817174</v>
      </c>
      <c r="AB60" s="157">
        <f t="shared" si="45"/>
        <v>5.0696490683565383</v>
      </c>
      <c r="AC60" s="157">
        <f t="shared" si="46"/>
        <v>1.2494627280298074E-2</v>
      </c>
      <c r="AD60" s="157">
        <f t="shared" si="47"/>
        <v>-4.9875053727197018</v>
      </c>
      <c r="AE60" s="157">
        <f t="shared" si="48"/>
        <v>5.0124946272802982</v>
      </c>
      <c r="AF60" s="157">
        <f t="shared" si="49"/>
        <v>-2.839671906621192</v>
      </c>
      <c r="AG60" s="157">
        <f t="shared" si="50"/>
        <v>2.8646611611817883</v>
      </c>
      <c r="AH60" s="157">
        <f t="shared" si="51"/>
        <v>-0.66076202342620693</v>
      </c>
      <c r="AI60" s="157">
        <f t="shared" si="52"/>
        <v>-5.6607620234262068</v>
      </c>
      <c r="AJ60" s="157">
        <f t="shared" si="53"/>
        <v>4.3392379765737932</v>
      </c>
      <c r="AK60" s="157">
        <f t="shared" si="54"/>
        <v>-3.908734552789455</v>
      </c>
      <c r="AL60" s="157">
        <f t="shared" si="55"/>
        <v>2.5872105059370414</v>
      </c>
      <c r="AM60" s="157">
        <f t="shared" si="56"/>
        <v>-0.8175976624775233</v>
      </c>
      <c r="AN60" s="157">
        <f t="shared" si="57"/>
        <v>-5.8175976624775236</v>
      </c>
      <c r="AO60" s="157">
        <f t="shared" si="58"/>
        <v>4.1824023375224764</v>
      </c>
      <c r="AP60" s="157">
        <f t="shared" si="59"/>
        <v>-3.9779470727569533</v>
      </c>
      <c r="AQ60" s="157">
        <f t="shared" si="60"/>
        <v>2.3427517478019069</v>
      </c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3"/>
      <c r="BK60" s="43"/>
      <c r="BL60" s="43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43"/>
      <c r="CA60" s="43"/>
      <c r="CB60" s="43"/>
      <c r="CC60" s="43"/>
      <c r="CD60" s="43"/>
      <c r="CE60" s="43"/>
      <c r="CF60" s="43"/>
      <c r="CG60" s="43"/>
      <c r="CH60" s="43"/>
      <c r="CI60" s="43"/>
      <c r="CJ60" s="43"/>
      <c r="CK60" s="43"/>
      <c r="CL60" s="43"/>
      <c r="CM60" s="43"/>
      <c r="CN60" s="43"/>
      <c r="CO60" s="43"/>
      <c r="CP60" s="43"/>
      <c r="CQ60" s="43"/>
      <c r="CR60" s="43"/>
      <c r="CS60" s="43"/>
      <c r="CT60" s="43"/>
      <c r="CU60" s="43"/>
      <c r="CV60" s="43"/>
      <c r="CW60" s="43"/>
      <c r="CX60" s="43"/>
      <c r="CY60" s="43"/>
      <c r="CZ60" s="43"/>
      <c r="DA60" s="43"/>
      <c r="DB60" s="43"/>
      <c r="DC60" s="43"/>
      <c r="DD60" s="43"/>
      <c r="DE60" s="43"/>
      <c r="DF60" s="43"/>
      <c r="DG60" s="43"/>
      <c r="DH60" s="43"/>
      <c r="DI60" s="43"/>
      <c r="DJ60" s="43"/>
      <c r="DK60" s="43"/>
      <c r="DL60" s="43"/>
      <c r="DM60" s="43"/>
      <c r="DN60" s="43"/>
      <c r="DO60" s="43"/>
      <c r="DP60" s="43"/>
      <c r="DQ60" s="43"/>
      <c r="DR60" s="43"/>
      <c r="DS60" s="43"/>
      <c r="DT60" s="43"/>
      <c r="DU60" s="43"/>
      <c r="DV60" s="43"/>
      <c r="DW60" s="43"/>
      <c r="DX60" s="43"/>
      <c r="DY60" s="43"/>
      <c r="DZ60" s="43"/>
    </row>
    <row r="61" spans="1:130" s="5" customFormat="1" x14ac:dyDescent="0.25">
      <c r="A61" s="40" t="s">
        <v>66</v>
      </c>
      <c r="B61" s="64" t="s">
        <v>182</v>
      </c>
      <c r="C61" s="5" t="s">
        <v>171</v>
      </c>
      <c r="D61" s="40" t="s">
        <v>83</v>
      </c>
      <c r="E61" s="133">
        <v>446.09875</v>
      </c>
      <c r="F61" s="133">
        <f t="shared" si="63"/>
        <v>450.49999999999994</v>
      </c>
      <c r="G61" s="193">
        <v>4.0007299999999999</v>
      </c>
      <c r="H61" s="43">
        <v>0.40051999999999999</v>
      </c>
      <c r="I61" s="185">
        <f t="shared" si="64"/>
        <v>4.4012500000000001</v>
      </c>
      <c r="J61" s="38">
        <f t="shared" si="65"/>
        <v>9829.4918714788146</v>
      </c>
      <c r="K61" s="180">
        <v>446.02190000000002</v>
      </c>
      <c r="L61" s="194">
        <v>450.42</v>
      </c>
      <c r="M61" s="93">
        <v>3.9725999999999999</v>
      </c>
      <c r="N61" s="89">
        <v>0.42549999999999999</v>
      </c>
      <c r="O61" s="93">
        <v>4.3981000000000003</v>
      </c>
      <c r="P61" s="93">
        <v>9813.6985000000004</v>
      </c>
      <c r="Q61" s="38">
        <f t="shared" si="35"/>
        <v>90.32536777244718</v>
      </c>
      <c r="R61" s="38">
        <f t="shared" si="36"/>
        <v>-0.70312168029334621</v>
      </c>
      <c r="S61" s="38">
        <f t="shared" si="37"/>
        <v>9.6746322275528058</v>
      </c>
      <c r="T61" s="38">
        <f t="shared" si="38"/>
        <v>6.2368920403475494</v>
      </c>
      <c r="U61" s="38">
        <f t="shared" si="39"/>
        <v>-7.1570576540750108E-2</v>
      </c>
      <c r="V61" s="38">
        <f t="shared" si="40"/>
        <v>-0.16067332559315797</v>
      </c>
      <c r="W61" s="174"/>
      <c r="X61" s="157">
        <f t="shared" si="41"/>
        <v>-0.67527122701258913</v>
      </c>
      <c r="Y61" s="157">
        <f t="shared" si="42"/>
        <v>-5.6752712270125887</v>
      </c>
      <c r="Z61" s="157">
        <f t="shared" si="43"/>
        <v>4.3247287729874113</v>
      </c>
      <c r="AA61" s="157">
        <f t="shared" si="44"/>
        <v>-6.4201915223817174</v>
      </c>
      <c r="AB61" s="157">
        <f t="shared" si="45"/>
        <v>5.0696490683565383</v>
      </c>
      <c r="AC61" s="157">
        <f t="shared" si="46"/>
        <v>1.2494627280298074E-2</v>
      </c>
      <c r="AD61" s="157">
        <f t="shared" si="47"/>
        <v>-4.9875053727197018</v>
      </c>
      <c r="AE61" s="157">
        <f t="shared" si="48"/>
        <v>5.0124946272802982</v>
      </c>
      <c r="AF61" s="157">
        <f t="shared" si="49"/>
        <v>-2.839671906621192</v>
      </c>
      <c r="AG61" s="157">
        <f t="shared" si="50"/>
        <v>2.8646611611817883</v>
      </c>
      <c r="AH61" s="157">
        <f t="shared" si="51"/>
        <v>-0.66076202342620693</v>
      </c>
      <c r="AI61" s="157">
        <f t="shared" si="52"/>
        <v>-5.6607620234262068</v>
      </c>
      <c r="AJ61" s="157">
        <f t="shared" si="53"/>
        <v>4.3392379765737932</v>
      </c>
      <c r="AK61" s="157">
        <f t="shared" si="54"/>
        <v>-3.908734552789455</v>
      </c>
      <c r="AL61" s="157">
        <f t="shared" si="55"/>
        <v>2.5872105059370414</v>
      </c>
      <c r="AM61" s="157">
        <f t="shared" si="56"/>
        <v>-0.8175976624775233</v>
      </c>
      <c r="AN61" s="157">
        <f t="shared" si="57"/>
        <v>-5.8175976624775236</v>
      </c>
      <c r="AO61" s="157">
        <f t="shared" si="58"/>
        <v>4.1824023375224764</v>
      </c>
      <c r="AP61" s="157">
        <f t="shared" si="59"/>
        <v>-3.9779470727569533</v>
      </c>
      <c r="AQ61" s="157">
        <f t="shared" si="60"/>
        <v>2.3427517478019069</v>
      </c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3"/>
      <c r="BK61" s="43"/>
      <c r="BL61" s="43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43"/>
      <c r="CA61" s="43"/>
      <c r="CB61" s="43"/>
      <c r="CC61" s="43"/>
      <c r="CD61" s="43"/>
      <c r="CE61" s="43"/>
      <c r="CF61" s="43"/>
      <c r="CG61" s="43"/>
      <c r="CH61" s="43"/>
      <c r="CI61" s="43"/>
      <c r="CJ61" s="43"/>
      <c r="CK61" s="43"/>
      <c r="CL61" s="43"/>
      <c r="CM61" s="43"/>
      <c r="CN61" s="43"/>
      <c r="CO61" s="43"/>
      <c r="CP61" s="43"/>
      <c r="CQ61" s="43"/>
      <c r="CR61" s="43"/>
      <c r="CS61" s="43"/>
      <c r="CT61" s="43"/>
      <c r="CU61" s="43"/>
      <c r="CV61" s="43"/>
      <c r="CW61" s="43"/>
      <c r="CX61" s="43"/>
      <c r="CY61" s="43"/>
      <c r="CZ61" s="43"/>
      <c r="DA61" s="43"/>
      <c r="DB61" s="43"/>
      <c r="DC61" s="43"/>
      <c r="DD61" s="43"/>
      <c r="DE61" s="43"/>
      <c r="DF61" s="43"/>
      <c r="DG61" s="43"/>
      <c r="DH61" s="43"/>
      <c r="DI61" s="43"/>
      <c r="DJ61" s="43"/>
      <c r="DK61" s="43"/>
      <c r="DL61" s="43"/>
      <c r="DM61" s="43"/>
      <c r="DN61" s="43"/>
      <c r="DO61" s="43"/>
      <c r="DP61" s="43"/>
      <c r="DQ61" s="43"/>
      <c r="DR61" s="43"/>
      <c r="DS61" s="43"/>
      <c r="DT61" s="43"/>
      <c r="DU61" s="43"/>
      <c r="DV61" s="43"/>
      <c r="DW61" s="43"/>
      <c r="DX61" s="43"/>
      <c r="DY61" s="43"/>
      <c r="DZ61" s="43"/>
    </row>
    <row r="62" spans="1:130" s="5" customFormat="1" x14ac:dyDescent="0.25">
      <c r="A62" s="40" t="s">
        <v>66</v>
      </c>
      <c r="B62" s="64" t="s">
        <v>182</v>
      </c>
      <c r="C62" s="5" t="s">
        <v>171</v>
      </c>
      <c r="D62" s="40" t="s">
        <v>84</v>
      </c>
      <c r="E62" s="133">
        <v>446.49877000000004</v>
      </c>
      <c r="F62" s="133">
        <f t="shared" si="63"/>
        <v>450.90000000000003</v>
      </c>
      <c r="G62" s="193">
        <v>4.0006700000000004</v>
      </c>
      <c r="H62" s="43">
        <v>0.40056000000000003</v>
      </c>
      <c r="I62" s="185">
        <f t="shared" si="64"/>
        <v>4.40123</v>
      </c>
      <c r="J62" s="38">
        <f t="shared" si="65"/>
        <v>9820.6737663743406</v>
      </c>
      <c r="K62" s="180">
        <v>446.3501</v>
      </c>
      <c r="L62" s="194">
        <v>450.73</v>
      </c>
      <c r="M62" s="89">
        <v>3.9738000000000002</v>
      </c>
      <c r="N62" s="93">
        <v>0.40610000000000002</v>
      </c>
      <c r="O62" s="93">
        <v>4.3799000000000001</v>
      </c>
      <c r="P62" s="93">
        <v>9766.5159199999998</v>
      </c>
      <c r="Q62" s="38">
        <f t="shared" si="35"/>
        <v>90.728098815041449</v>
      </c>
      <c r="R62" s="38">
        <f t="shared" si="36"/>
        <v>-0.67163750071863382</v>
      </c>
      <c r="S62" s="38">
        <f t="shared" si="37"/>
        <v>9.271901184958562</v>
      </c>
      <c r="T62" s="38">
        <f t="shared" si="38"/>
        <v>1.3830637108048704</v>
      </c>
      <c r="U62" s="38">
        <f t="shared" si="39"/>
        <v>-0.4846372491326254</v>
      </c>
      <c r="V62" s="38">
        <f t="shared" si="40"/>
        <v>-0.55146772678444389</v>
      </c>
      <c r="W62" s="174" t="s">
        <v>209</v>
      </c>
      <c r="X62" s="157">
        <f t="shared" si="41"/>
        <v>-0.67527122701258913</v>
      </c>
      <c r="Y62" s="157">
        <f t="shared" si="42"/>
        <v>-5.6752712270125887</v>
      </c>
      <c r="Z62" s="157">
        <f t="shared" si="43"/>
        <v>4.3247287729874113</v>
      </c>
      <c r="AA62" s="157">
        <f t="shared" si="44"/>
        <v>-6.4201915223817174</v>
      </c>
      <c r="AB62" s="157">
        <f t="shared" si="45"/>
        <v>5.0696490683565383</v>
      </c>
      <c r="AC62" s="157">
        <f t="shared" si="46"/>
        <v>1.2494627280298074E-2</v>
      </c>
      <c r="AD62" s="157">
        <f t="shared" si="47"/>
        <v>-4.9875053727197018</v>
      </c>
      <c r="AE62" s="157">
        <f t="shared" si="48"/>
        <v>5.0124946272802982</v>
      </c>
      <c r="AF62" s="157">
        <f t="shared" si="49"/>
        <v>-2.839671906621192</v>
      </c>
      <c r="AG62" s="157">
        <f t="shared" si="50"/>
        <v>2.8646611611817883</v>
      </c>
      <c r="AH62" s="157">
        <f t="shared" si="51"/>
        <v>-0.66076202342620693</v>
      </c>
      <c r="AI62" s="157">
        <f t="shared" si="52"/>
        <v>-5.6607620234262068</v>
      </c>
      <c r="AJ62" s="157">
        <f t="shared" si="53"/>
        <v>4.3392379765737932</v>
      </c>
      <c r="AK62" s="157">
        <f t="shared" si="54"/>
        <v>-3.908734552789455</v>
      </c>
      <c r="AL62" s="157">
        <f t="shared" si="55"/>
        <v>2.5872105059370414</v>
      </c>
      <c r="AM62" s="157">
        <f t="shared" si="56"/>
        <v>-0.8175976624775233</v>
      </c>
      <c r="AN62" s="157">
        <f t="shared" si="57"/>
        <v>-5.8175976624775236</v>
      </c>
      <c r="AO62" s="157">
        <f t="shared" si="58"/>
        <v>4.1824023375224764</v>
      </c>
      <c r="AP62" s="157">
        <f t="shared" si="59"/>
        <v>-3.9779470727569533</v>
      </c>
      <c r="AQ62" s="157">
        <f t="shared" si="60"/>
        <v>2.3427517478019069</v>
      </c>
      <c r="AR62" s="43"/>
      <c r="AS62" s="43"/>
      <c r="AT62" s="43"/>
      <c r="AU62" s="43"/>
      <c r="AV62" s="43"/>
      <c r="AW62" s="43"/>
      <c r="AX62" s="43"/>
      <c r="AY62" s="43"/>
      <c r="AZ62" s="43"/>
      <c r="BA62" s="43"/>
      <c r="BB62" s="43"/>
      <c r="BC62" s="43"/>
      <c r="BD62" s="43"/>
      <c r="BE62" s="43"/>
      <c r="BF62" s="43"/>
      <c r="BG62" s="43"/>
      <c r="BH62" s="43"/>
      <c r="BI62" s="43"/>
      <c r="BJ62" s="43"/>
      <c r="BK62" s="43"/>
      <c r="BL62" s="43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43"/>
      <c r="CH62" s="43"/>
      <c r="CI62" s="43"/>
      <c r="CJ62" s="43"/>
      <c r="CK62" s="43"/>
      <c r="CL62" s="43"/>
      <c r="CM62" s="43"/>
      <c r="CN62" s="43"/>
      <c r="CO62" s="43"/>
      <c r="CP62" s="43"/>
      <c r="CQ62" s="43"/>
      <c r="CR62" s="43"/>
      <c r="CS62" s="43"/>
      <c r="CT62" s="43"/>
      <c r="CU62" s="43"/>
      <c r="CV62" s="43"/>
      <c r="CW62" s="43"/>
      <c r="CX62" s="43"/>
      <c r="CY62" s="43"/>
      <c r="CZ62" s="43"/>
      <c r="DA62" s="43"/>
      <c r="DB62" s="43"/>
      <c r="DC62" s="43"/>
      <c r="DD62" s="43"/>
      <c r="DE62" s="43"/>
      <c r="DF62" s="43"/>
      <c r="DG62" s="43"/>
      <c r="DH62" s="43"/>
      <c r="DI62" s="43"/>
      <c r="DJ62" s="43"/>
      <c r="DK62" s="43"/>
      <c r="DL62" s="43"/>
      <c r="DM62" s="43"/>
      <c r="DN62" s="43"/>
      <c r="DO62" s="43"/>
      <c r="DP62" s="43"/>
      <c r="DQ62" s="43"/>
      <c r="DR62" s="43"/>
      <c r="DS62" s="43"/>
      <c r="DT62" s="43"/>
      <c r="DU62" s="43"/>
      <c r="DV62" s="43"/>
      <c r="DW62" s="43"/>
      <c r="DX62" s="43"/>
      <c r="DY62" s="43"/>
      <c r="DZ62" s="43"/>
    </row>
    <row r="63" spans="1:130" s="5" customFormat="1" x14ac:dyDescent="0.25">
      <c r="A63" s="40" t="s">
        <v>66</v>
      </c>
      <c r="B63" s="64" t="s">
        <v>182</v>
      </c>
      <c r="C63" s="5" t="s">
        <v>171</v>
      </c>
      <c r="D63" s="40" t="s">
        <v>85</v>
      </c>
      <c r="E63" s="133">
        <v>446.19923999999997</v>
      </c>
      <c r="F63" s="133">
        <f t="shared" si="63"/>
        <v>450.59999999999997</v>
      </c>
      <c r="G63" s="193">
        <v>4.0003599999999997</v>
      </c>
      <c r="H63" s="43">
        <v>0.40039999999999998</v>
      </c>
      <c r="I63" s="185">
        <f t="shared" si="64"/>
        <v>4.40076</v>
      </c>
      <c r="J63" s="38">
        <f t="shared" si="65"/>
        <v>9826.196314540688</v>
      </c>
      <c r="K63" s="180">
        <v>446.03359999999998</v>
      </c>
      <c r="L63" s="194">
        <v>450.42</v>
      </c>
      <c r="M63" s="93">
        <v>3.9790000000000001</v>
      </c>
      <c r="N63" s="93">
        <v>0.40739999999999998</v>
      </c>
      <c r="O63" s="93">
        <v>4.3864000000000001</v>
      </c>
      <c r="P63" s="93">
        <v>9787.8339300000007</v>
      </c>
      <c r="Q63" s="38">
        <f t="shared" si="35"/>
        <v>90.712201349626127</v>
      </c>
      <c r="R63" s="38">
        <f t="shared" si="36"/>
        <v>-0.53395194432500082</v>
      </c>
      <c r="S63" s="38">
        <f t="shared" si="37"/>
        <v>9.2877986503738832</v>
      </c>
      <c r="T63" s="38">
        <f t="shared" si="38"/>
        <v>1.7482517482517497</v>
      </c>
      <c r="U63" s="38">
        <f t="shared" si="39"/>
        <v>-0.32630727419809141</v>
      </c>
      <c r="V63" s="38">
        <f t="shared" si="40"/>
        <v>-0.39040930297636273</v>
      </c>
      <c r="W63" s="174"/>
      <c r="X63" s="157">
        <f t="shared" si="41"/>
        <v>-0.67527122701258913</v>
      </c>
      <c r="Y63" s="157">
        <f t="shared" si="42"/>
        <v>-5.6752712270125887</v>
      </c>
      <c r="Z63" s="157">
        <f t="shared" si="43"/>
        <v>4.3247287729874113</v>
      </c>
      <c r="AA63" s="157">
        <f t="shared" si="44"/>
        <v>-6.4201915223817174</v>
      </c>
      <c r="AB63" s="157">
        <f t="shared" si="45"/>
        <v>5.0696490683565383</v>
      </c>
      <c r="AC63" s="157">
        <f t="shared" si="46"/>
        <v>1.2494627280298074E-2</v>
      </c>
      <c r="AD63" s="157">
        <f t="shared" si="47"/>
        <v>-4.9875053727197018</v>
      </c>
      <c r="AE63" s="157">
        <f t="shared" si="48"/>
        <v>5.0124946272802982</v>
      </c>
      <c r="AF63" s="157">
        <f t="shared" si="49"/>
        <v>-2.839671906621192</v>
      </c>
      <c r="AG63" s="157">
        <f t="shared" si="50"/>
        <v>2.8646611611817883</v>
      </c>
      <c r="AH63" s="157">
        <f t="shared" si="51"/>
        <v>-0.66076202342620693</v>
      </c>
      <c r="AI63" s="157">
        <f t="shared" si="52"/>
        <v>-5.6607620234262068</v>
      </c>
      <c r="AJ63" s="157">
        <f t="shared" si="53"/>
        <v>4.3392379765737932</v>
      </c>
      <c r="AK63" s="157">
        <f t="shared" si="54"/>
        <v>-3.908734552789455</v>
      </c>
      <c r="AL63" s="157">
        <f t="shared" si="55"/>
        <v>2.5872105059370414</v>
      </c>
      <c r="AM63" s="157">
        <f t="shared" si="56"/>
        <v>-0.8175976624775233</v>
      </c>
      <c r="AN63" s="157">
        <f t="shared" si="57"/>
        <v>-5.8175976624775236</v>
      </c>
      <c r="AO63" s="157">
        <f t="shared" si="58"/>
        <v>4.1824023375224764</v>
      </c>
      <c r="AP63" s="157">
        <f t="shared" si="59"/>
        <v>-3.9779470727569533</v>
      </c>
      <c r="AQ63" s="157">
        <f t="shared" si="60"/>
        <v>2.3427517478019069</v>
      </c>
      <c r="AR63" s="43"/>
      <c r="AS63" s="43"/>
      <c r="AT63" s="43"/>
      <c r="AU63" s="43"/>
      <c r="AV63" s="43"/>
      <c r="AW63" s="43"/>
      <c r="AX63" s="43"/>
      <c r="AY63" s="43"/>
      <c r="AZ63" s="43"/>
      <c r="BA63" s="43"/>
      <c r="BB63" s="43"/>
      <c r="BC63" s="43"/>
      <c r="BD63" s="43"/>
      <c r="BE63" s="43"/>
      <c r="BF63" s="43"/>
      <c r="BG63" s="43"/>
      <c r="BH63" s="43"/>
      <c r="BI63" s="43"/>
      <c r="BJ63" s="43"/>
      <c r="BK63" s="43"/>
      <c r="BL63" s="43"/>
      <c r="BM63" s="43"/>
      <c r="BN63" s="43"/>
      <c r="BO63" s="43"/>
      <c r="BP63" s="43"/>
      <c r="BQ63" s="43"/>
      <c r="BR63" s="43"/>
      <c r="BS63" s="43"/>
      <c r="BT63" s="43"/>
      <c r="BU63" s="43"/>
      <c r="BV63" s="43"/>
      <c r="BW63" s="43"/>
      <c r="BX63" s="43"/>
      <c r="BY63" s="43"/>
      <c r="BZ63" s="43"/>
      <c r="CA63" s="43"/>
      <c r="CB63" s="43"/>
      <c r="CC63" s="43"/>
      <c r="CD63" s="43"/>
      <c r="CE63" s="43"/>
      <c r="CF63" s="43"/>
      <c r="CG63" s="43"/>
      <c r="CH63" s="43"/>
      <c r="CI63" s="43"/>
      <c r="CJ63" s="43"/>
      <c r="CK63" s="43"/>
      <c r="CL63" s="43"/>
      <c r="CM63" s="43"/>
      <c r="CN63" s="43"/>
      <c r="CO63" s="43"/>
      <c r="CP63" s="43"/>
      <c r="CQ63" s="43"/>
      <c r="CR63" s="43"/>
      <c r="CS63" s="43"/>
      <c r="CT63" s="43"/>
      <c r="CU63" s="43"/>
      <c r="CV63" s="43"/>
      <c r="CW63" s="43"/>
      <c r="CX63" s="43"/>
      <c r="CY63" s="43"/>
      <c r="CZ63" s="43"/>
      <c r="DA63" s="43"/>
      <c r="DB63" s="43"/>
      <c r="DC63" s="43"/>
      <c r="DD63" s="43"/>
      <c r="DE63" s="43"/>
      <c r="DF63" s="43"/>
      <c r="DG63" s="43"/>
      <c r="DH63" s="43"/>
      <c r="DI63" s="43"/>
      <c r="DJ63" s="43"/>
      <c r="DK63" s="43"/>
      <c r="DL63" s="43"/>
      <c r="DM63" s="43"/>
      <c r="DN63" s="43"/>
      <c r="DO63" s="43"/>
      <c r="DP63" s="43"/>
      <c r="DQ63" s="43"/>
      <c r="DR63" s="43"/>
      <c r="DS63" s="43"/>
      <c r="DT63" s="43"/>
      <c r="DU63" s="43"/>
      <c r="DV63" s="43"/>
      <c r="DW63" s="43"/>
      <c r="DX63" s="43"/>
      <c r="DY63" s="43"/>
      <c r="DZ63" s="43"/>
    </row>
    <row r="64" spans="1:130" s="5" customFormat="1" x14ac:dyDescent="0.25">
      <c r="A64" s="40" t="s">
        <v>153</v>
      </c>
      <c r="B64" s="64" t="s">
        <v>183</v>
      </c>
      <c r="C64" s="5" t="s">
        <v>167</v>
      </c>
      <c r="D64" s="40" t="s">
        <v>83</v>
      </c>
      <c r="E64" s="133">
        <v>446.69936999999999</v>
      </c>
      <c r="F64" s="133">
        <f t="shared" ref="F64:F69" si="66">E64+G64+H64</f>
        <v>451.09999999999997</v>
      </c>
      <c r="G64" s="193">
        <v>4.0000099999999996</v>
      </c>
      <c r="H64" s="43">
        <v>0.40061999999999998</v>
      </c>
      <c r="I64" s="185">
        <f t="shared" si="64"/>
        <v>4.4006299999999996</v>
      </c>
      <c r="J64" s="38">
        <f t="shared" si="65"/>
        <v>9814.9466648950875</v>
      </c>
      <c r="K64" s="137">
        <v>457</v>
      </c>
      <c r="L64" s="137">
        <v>461.4</v>
      </c>
      <c r="M64" s="93"/>
      <c r="N64" s="93"/>
      <c r="O64" s="89">
        <v>4.3822999999999999</v>
      </c>
      <c r="P64" s="88">
        <v>9588.9</v>
      </c>
      <c r="Q64" s="38"/>
      <c r="R64" s="38"/>
      <c r="S64" s="38"/>
      <c r="T64" s="38"/>
      <c r="U64" s="38">
        <f t="shared" si="39"/>
        <v>-0.41653126938642282</v>
      </c>
      <c r="V64" s="38">
        <f t="shared" si="40"/>
        <v>-2.3030860239269986</v>
      </c>
      <c r="W64" s="174" t="s">
        <v>211</v>
      </c>
      <c r="X64" s="157">
        <f t="shared" si="41"/>
        <v>-0.67527122701258913</v>
      </c>
      <c r="Y64" s="157">
        <f t="shared" si="42"/>
        <v>-5.6752712270125887</v>
      </c>
      <c r="Z64" s="157">
        <f t="shared" si="43"/>
        <v>4.3247287729874113</v>
      </c>
      <c r="AA64" s="157">
        <f t="shared" si="44"/>
        <v>-6.4201915223817174</v>
      </c>
      <c r="AB64" s="157">
        <f t="shared" si="45"/>
        <v>5.0696490683565383</v>
      </c>
      <c r="AC64" s="157">
        <f t="shared" si="46"/>
        <v>1.2494627280298074E-2</v>
      </c>
      <c r="AD64" s="157">
        <f t="shared" si="47"/>
        <v>-4.9875053727197018</v>
      </c>
      <c r="AE64" s="157">
        <f t="shared" si="48"/>
        <v>5.0124946272802982</v>
      </c>
      <c r="AF64" s="157">
        <f t="shared" si="49"/>
        <v>-2.839671906621192</v>
      </c>
      <c r="AG64" s="157">
        <f t="shared" si="50"/>
        <v>2.8646611611817883</v>
      </c>
      <c r="AH64" s="157">
        <f t="shared" si="51"/>
        <v>-0.66076202342620693</v>
      </c>
      <c r="AI64" s="157">
        <f t="shared" si="52"/>
        <v>-5.6607620234262068</v>
      </c>
      <c r="AJ64" s="157">
        <f t="shared" si="53"/>
        <v>4.3392379765737932</v>
      </c>
      <c r="AK64" s="157">
        <f t="shared" si="54"/>
        <v>-3.908734552789455</v>
      </c>
      <c r="AL64" s="157">
        <f t="shared" si="55"/>
        <v>2.5872105059370414</v>
      </c>
      <c r="AM64" s="157">
        <f t="shared" si="56"/>
        <v>-0.8175976624775233</v>
      </c>
      <c r="AN64" s="157">
        <f t="shared" si="57"/>
        <v>-5.8175976624775236</v>
      </c>
      <c r="AO64" s="157">
        <f t="shared" si="58"/>
        <v>4.1824023375224764</v>
      </c>
      <c r="AP64" s="157">
        <f t="shared" si="59"/>
        <v>-3.9779470727569533</v>
      </c>
      <c r="AQ64" s="157">
        <f t="shared" si="60"/>
        <v>2.3427517478019069</v>
      </c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BB64" s="43"/>
      <c r="BC64" s="43"/>
      <c r="BD64" s="43"/>
      <c r="BE64" s="43"/>
      <c r="BF64" s="43"/>
      <c r="BG64" s="43"/>
      <c r="BH64" s="43"/>
      <c r="BI64" s="43"/>
      <c r="BJ64" s="43"/>
      <c r="BK64" s="43"/>
      <c r="BL64" s="43"/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3"/>
      <c r="CA64" s="43"/>
      <c r="CB64" s="43"/>
      <c r="CC64" s="43"/>
      <c r="CD64" s="43"/>
      <c r="CE64" s="43"/>
      <c r="CF64" s="43"/>
      <c r="CG64" s="43"/>
      <c r="CH64" s="43"/>
      <c r="CI64" s="43"/>
      <c r="CJ64" s="43"/>
      <c r="CK64" s="43"/>
      <c r="CL64" s="43"/>
      <c r="CM64" s="43"/>
      <c r="CN64" s="43"/>
      <c r="CO64" s="43"/>
      <c r="CP64" s="43"/>
      <c r="CQ64" s="43"/>
      <c r="CR64" s="43"/>
      <c r="CS64" s="43"/>
      <c r="CT64" s="43"/>
      <c r="CU64" s="43"/>
      <c r="CV64" s="43"/>
      <c r="CW64" s="43"/>
      <c r="CX64" s="43"/>
      <c r="CY64" s="43"/>
      <c r="CZ64" s="43"/>
      <c r="DA64" s="43"/>
      <c r="DB64" s="43"/>
      <c r="DC64" s="43"/>
      <c r="DD64" s="43"/>
      <c r="DE64" s="43"/>
      <c r="DF64" s="43"/>
      <c r="DG64" s="43"/>
      <c r="DH64" s="43"/>
      <c r="DI64" s="43"/>
      <c r="DJ64" s="43"/>
      <c r="DK64" s="43"/>
      <c r="DL64" s="43"/>
      <c r="DM64" s="43"/>
      <c r="DN64" s="43"/>
      <c r="DO64" s="43"/>
      <c r="DP64" s="43"/>
      <c r="DQ64" s="43"/>
      <c r="DR64" s="43"/>
      <c r="DS64" s="43"/>
      <c r="DT64" s="43"/>
      <c r="DU64" s="43"/>
      <c r="DV64" s="43"/>
      <c r="DW64" s="43"/>
      <c r="DX64" s="43"/>
      <c r="DY64" s="43"/>
      <c r="DZ64" s="43"/>
    </row>
    <row r="65" spans="1:130" s="5" customFormat="1" x14ac:dyDescent="0.25">
      <c r="A65" s="40" t="s">
        <v>153</v>
      </c>
      <c r="B65" s="64" t="s">
        <v>183</v>
      </c>
      <c r="C65" s="5" t="s">
        <v>188</v>
      </c>
      <c r="D65" s="40" t="s">
        <v>84</v>
      </c>
      <c r="E65" s="133">
        <v>446.29874000000001</v>
      </c>
      <c r="F65" s="133">
        <f t="shared" si="66"/>
        <v>450.7</v>
      </c>
      <c r="G65" s="193">
        <v>4.0008600000000003</v>
      </c>
      <c r="H65" s="43">
        <v>0.40039999999999998</v>
      </c>
      <c r="I65" s="185">
        <f t="shared" si="64"/>
        <v>4.4012600000000006</v>
      </c>
      <c r="J65" s="38">
        <f t="shared" si="65"/>
        <v>9825.1257703591327</v>
      </c>
      <c r="K65" s="90">
        <v>348.2</v>
      </c>
      <c r="L65" s="90">
        <v>352.1</v>
      </c>
      <c r="M65" s="93"/>
      <c r="N65" s="93"/>
      <c r="O65" s="93">
        <v>3.9001999999999999</v>
      </c>
      <c r="P65" s="88">
        <v>11201</v>
      </c>
      <c r="Q65" s="38"/>
      <c r="R65" s="38"/>
      <c r="S65" s="38"/>
      <c r="T65" s="38"/>
      <c r="U65" s="38">
        <f t="shared" si="39"/>
        <v>-11.384467175308904</v>
      </c>
      <c r="V65" s="38">
        <f t="shared" si="40"/>
        <v>14.00362969186272</v>
      </c>
      <c r="W65" s="174" t="s">
        <v>211</v>
      </c>
      <c r="X65" s="157">
        <f t="shared" si="41"/>
        <v>-0.67527122701258913</v>
      </c>
      <c r="Y65" s="157">
        <f t="shared" si="42"/>
        <v>-5.6752712270125887</v>
      </c>
      <c r="Z65" s="157">
        <f t="shared" si="43"/>
        <v>4.3247287729874113</v>
      </c>
      <c r="AA65" s="157">
        <f t="shared" si="44"/>
        <v>-6.4201915223817174</v>
      </c>
      <c r="AB65" s="157">
        <f t="shared" si="45"/>
        <v>5.0696490683565383</v>
      </c>
      <c r="AC65" s="157">
        <f t="shared" si="46"/>
        <v>1.2494627280298074E-2</v>
      </c>
      <c r="AD65" s="157">
        <f t="shared" si="47"/>
        <v>-4.9875053727197018</v>
      </c>
      <c r="AE65" s="157">
        <f t="shared" si="48"/>
        <v>5.0124946272802982</v>
      </c>
      <c r="AF65" s="157">
        <f t="shared" si="49"/>
        <v>-2.839671906621192</v>
      </c>
      <c r="AG65" s="157">
        <f t="shared" si="50"/>
        <v>2.8646611611817883</v>
      </c>
      <c r="AH65" s="157">
        <f t="shared" si="51"/>
        <v>-0.66076202342620693</v>
      </c>
      <c r="AI65" s="157">
        <f t="shared" si="52"/>
        <v>-5.6607620234262068</v>
      </c>
      <c r="AJ65" s="157">
        <f t="shared" si="53"/>
        <v>4.3392379765737932</v>
      </c>
      <c r="AK65" s="157">
        <f t="shared" si="54"/>
        <v>-3.908734552789455</v>
      </c>
      <c r="AL65" s="157">
        <f t="shared" si="55"/>
        <v>2.5872105059370414</v>
      </c>
      <c r="AM65" s="157">
        <f t="shared" si="56"/>
        <v>-0.8175976624775233</v>
      </c>
      <c r="AN65" s="157">
        <f t="shared" si="57"/>
        <v>-5.8175976624775236</v>
      </c>
      <c r="AO65" s="157">
        <f t="shared" si="58"/>
        <v>4.1824023375224764</v>
      </c>
      <c r="AP65" s="157">
        <f t="shared" si="59"/>
        <v>-3.9779470727569533</v>
      </c>
      <c r="AQ65" s="157">
        <f t="shared" si="60"/>
        <v>2.3427517478019069</v>
      </c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BB65" s="43"/>
      <c r="BC65" s="43"/>
      <c r="BD65" s="43"/>
      <c r="BE65" s="43"/>
      <c r="BF65" s="43"/>
      <c r="BG65" s="43"/>
      <c r="BH65" s="43"/>
      <c r="BI65" s="43"/>
      <c r="BJ65" s="43"/>
      <c r="BK65" s="43"/>
      <c r="BL65" s="43"/>
      <c r="BM65" s="43"/>
      <c r="BN65" s="43"/>
      <c r="BO65" s="43"/>
      <c r="BP65" s="43"/>
      <c r="BQ65" s="43"/>
      <c r="BR65" s="43"/>
      <c r="BS65" s="43"/>
      <c r="BT65" s="43"/>
      <c r="BU65" s="43"/>
      <c r="BV65" s="43"/>
      <c r="BW65" s="43"/>
      <c r="BX65" s="43"/>
      <c r="BY65" s="43"/>
      <c r="BZ65" s="43"/>
      <c r="CA65" s="43"/>
      <c r="CB65" s="43"/>
      <c r="CC65" s="43"/>
      <c r="CD65" s="43"/>
      <c r="CE65" s="43"/>
      <c r="CF65" s="43"/>
      <c r="CG65" s="43"/>
      <c r="CH65" s="43"/>
      <c r="CI65" s="43"/>
      <c r="CJ65" s="43"/>
      <c r="CK65" s="43"/>
      <c r="CL65" s="43"/>
      <c r="CM65" s="43"/>
      <c r="CN65" s="43"/>
      <c r="CO65" s="43"/>
      <c r="CP65" s="43"/>
      <c r="CQ65" s="43"/>
      <c r="CR65" s="43"/>
      <c r="CS65" s="43"/>
      <c r="CT65" s="43"/>
      <c r="CU65" s="43"/>
      <c r="CV65" s="43"/>
      <c r="CW65" s="43"/>
      <c r="CX65" s="43"/>
      <c r="CY65" s="43"/>
      <c r="CZ65" s="43"/>
      <c r="DA65" s="43"/>
      <c r="DB65" s="43"/>
      <c r="DC65" s="43"/>
      <c r="DD65" s="43"/>
      <c r="DE65" s="43"/>
      <c r="DF65" s="43"/>
      <c r="DG65" s="43"/>
      <c r="DH65" s="43"/>
      <c r="DI65" s="43"/>
      <c r="DJ65" s="43"/>
      <c r="DK65" s="43"/>
      <c r="DL65" s="43"/>
      <c r="DM65" s="43"/>
      <c r="DN65" s="43"/>
      <c r="DO65" s="43"/>
      <c r="DP65" s="43"/>
      <c r="DQ65" s="43"/>
      <c r="DR65" s="43"/>
      <c r="DS65" s="43"/>
      <c r="DT65" s="43"/>
      <c r="DU65" s="43"/>
      <c r="DV65" s="43"/>
      <c r="DW65" s="43"/>
      <c r="DX65" s="43"/>
      <c r="DY65" s="43"/>
      <c r="DZ65" s="43"/>
    </row>
    <row r="66" spans="1:130" s="5" customFormat="1" x14ac:dyDescent="0.25">
      <c r="A66" s="189" t="s">
        <v>153</v>
      </c>
      <c r="B66" s="190" t="s">
        <v>183</v>
      </c>
      <c r="C66" s="5" t="s">
        <v>167</v>
      </c>
      <c r="D66" s="40" t="s">
        <v>85</v>
      </c>
      <c r="E66" s="133">
        <v>445.99857000000003</v>
      </c>
      <c r="F66" s="133">
        <f t="shared" si="66"/>
        <v>450.4</v>
      </c>
      <c r="G66" s="193">
        <v>4.00082</v>
      </c>
      <c r="H66" s="43">
        <v>0.40061000000000002</v>
      </c>
      <c r="I66" s="185">
        <f t="shared" si="64"/>
        <v>4.4014300000000004</v>
      </c>
      <c r="J66" s="38">
        <f t="shared" si="65"/>
        <v>9832.0921752010181</v>
      </c>
      <c r="K66" s="90">
        <v>444.8</v>
      </c>
      <c r="L66" s="137">
        <v>449.2</v>
      </c>
      <c r="M66" s="93"/>
      <c r="N66" s="93"/>
      <c r="O66" s="93">
        <v>4.3872999999999998</v>
      </c>
      <c r="P66" s="88">
        <v>9863.2999999999993</v>
      </c>
      <c r="Q66" s="38"/>
      <c r="R66" s="38"/>
      <c r="S66" s="38"/>
      <c r="T66" s="38"/>
      <c r="U66" s="38">
        <f t="shared" si="39"/>
        <v>-0.32103202822720434</v>
      </c>
      <c r="V66" s="38">
        <f t="shared" si="40"/>
        <v>0.31740777286135563</v>
      </c>
      <c r="W66" s="174"/>
      <c r="X66" s="157">
        <f t="shared" si="41"/>
        <v>-0.67527122701258913</v>
      </c>
      <c r="Y66" s="157">
        <f t="shared" si="42"/>
        <v>-5.6752712270125887</v>
      </c>
      <c r="Z66" s="157">
        <f t="shared" si="43"/>
        <v>4.3247287729874113</v>
      </c>
      <c r="AA66" s="157">
        <f t="shared" si="44"/>
        <v>-6.4201915223817174</v>
      </c>
      <c r="AB66" s="157">
        <f t="shared" si="45"/>
        <v>5.0696490683565383</v>
      </c>
      <c r="AC66" s="157">
        <f t="shared" si="46"/>
        <v>1.2494627280298074E-2</v>
      </c>
      <c r="AD66" s="157">
        <f t="shared" si="47"/>
        <v>-4.9875053727197018</v>
      </c>
      <c r="AE66" s="157">
        <f t="shared" si="48"/>
        <v>5.0124946272802982</v>
      </c>
      <c r="AF66" s="157">
        <f t="shared" si="49"/>
        <v>-2.839671906621192</v>
      </c>
      <c r="AG66" s="157">
        <f t="shared" si="50"/>
        <v>2.8646611611817883</v>
      </c>
      <c r="AH66" s="157">
        <f t="shared" si="51"/>
        <v>-0.66076202342620693</v>
      </c>
      <c r="AI66" s="157">
        <f t="shared" si="52"/>
        <v>-5.6607620234262068</v>
      </c>
      <c r="AJ66" s="157">
        <f t="shared" si="53"/>
        <v>4.3392379765737932</v>
      </c>
      <c r="AK66" s="157">
        <f t="shared" si="54"/>
        <v>-3.908734552789455</v>
      </c>
      <c r="AL66" s="157">
        <f t="shared" si="55"/>
        <v>2.5872105059370414</v>
      </c>
      <c r="AM66" s="157">
        <f t="shared" si="56"/>
        <v>-0.8175976624775233</v>
      </c>
      <c r="AN66" s="157">
        <f t="shared" si="57"/>
        <v>-5.8175976624775236</v>
      </c>
      <c r="AO66" s="157">
        <f t="shared" si="58"/>
        <v>4.1824023375224764</v>
      </c>
      <c r="AP66" s="157">
        <f t="shared" si="59"/>
        <v>-3.9779470727569533</v>
      </c>
      <c r="AQ66" s="157">
        <f t="shared" si="60"/>
        <v>2.3427517478019069</v>
      </c>
      <c r="AR66" s="43"/>
      <c r="AS66" s="43"/>
      <c r="AT66" s="43"/>
      <c r="AU66" s="43"/>
      <c r="AV66" s="43"/>
      <c r="AW66" s="43"/>
      <c r="AX66" s="43"/>
      <c r="AY66" s="43"/>
      <c r="AZ66" s="43"/>
      <c r="BA66" s="43"/>
      <c r="BB66" s="43"/>
      <c r="BC66" s="43"/>
      <c r="BD66" s="43"/>
      <c r="BE66" s="43"/>
      <c r="BF66" s="43"/>
      <c r="BG66" s="43"/>
      <c r="BH66" s="43"/>
      <c r="BI66" s="43"/>
      <c r="BJ66" s="43"/>
      <c r="BK66" s="43"/>
      <c r="BL66" s="43"/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43"/>
      <c r="CA66" s="43"/>
      <c r="CB66" s="43"/>
      <c r="CC66" s="43"/>
      <c r="CD66" s="43"/>
      <c r="CE66" s="43"/>
      <c r="CF66" s="43"/>
      <c r="CG66" s="43"/>
      <c r="CH66" s="43"/>
      <c r="CI66" s="43"/>
      <c r="CJ66" s="43"/>
      <c r="CK66" s="43"/>
      <c r="CL66" s="43"/>
      <c r="CM66" s="43"/>
      <c r="CN66" s="43"/>
      <c r="CO66" s="43"/>
      <c r="CP66" s="43"/>
      <c r="CQ66" s="43"/>
      <c r="CR66" s="43"/>
      <c r="CS66" s="43"/>
      <c r="CT66" s="43"/>
      <c r="CU66" s="43"/>
      <c r="CV66" s="43"/>
      <c r="CW66" s="43"/>
      <c r="CX66" s="43"/>
      <c r="CY66" s="43"/>
      <c r="CZ66" s="43"/>
      <c r="DA66" s="43"/>
      <c r="DB66" s="43"/>
      <c r="DC66" s="43"/>
      <c r="DD66" s="43"/>
      <c r="DE66" s="43"/>
      <c r="DF66" s="43"/>
      <c r="DG66" s="43"/>
      <c r="DH66" s="43"/>
      <c r="DI66" s="43"/>
      <c r="DJ66" s="43"/>
      <c r="DK66" s="43"/>
      <c r="DL66" s="43"/>
      <c r="DM66" s="43"/>
      <c r="DN66" s="43"/>
      <c r="DO66" s="43"/>
      <c r="DP66" s="43"/>
      <c r="DQ66" s="43"/>
      <c r="DR66" s="43"/>
      <c r="DS66" s="43"/>
      <c r="DT66" s="43"/>
      <c r="DU66" s="43"/>
      <c r="DV66" s="43"/>
      <c r="DW66" s="43"/>
      <c r="DX66" s="43"/>
      <c r="DY66" s="43"/>
      <c r="DZ66" s="43"/>
    </row>
    <row r="67" spans="1:130" s="5" customFormat="1" x14ac:dyDescent="0.25">
      <c r="A67" s="40" t="s">
        <v>162</v>
      </c>
      <c r="B67" s="64" t="s">
        <v>184</v>
      </c>
      <c r="C67" s="5" t="s">
        <v>152</v>
      </c>
      <c r="D67" s="40" t="s">
        <v>83</v>
      </c>
      <c r="E67" s="133">
        <v>445.79914000000002</v>
      </c>
      <c r="F67" s="133">
        <f t="shared" si="66"/>
        <v>450.20000000000005</v>
      </c>
      <c r="G67" s="193">
        <v>4.00047</v>
      </c>
      <c r="H67" s="43">
        <v>0.40039000000000002</v>
      </c>
      <c r="I67" s="185">
        <f>G67+H67</f>
        <v>4.4008599999999998</v>
      </c>
      <c r="J67" s="38">
        <f>(1.6061/(1.6061-(I67/F67)))*(I67/F67)*1000000</f>
        <v>9835.2051447143622</v>
      </c>
      <c r="K67" s="137"/>
      <c r="L67" s="137"/>
      <c r="M67" s="89"/>
      <c r="N67" s="93"/>
      <c r="O67" s="93"/>
      <c r="P67" s="89"/>
      <c r="Q67" s="38"/>
      <c r="R67" s="38"/>
      <c r="S67" s="38"/>
      <c r="T67" s="38"/>
      <c r="U67" s="38"/>
      <c r="V67" s="38"/>
      <c r="W67" s="174"/>
      <c r="X67" s="157">
        <f t="shared" si="41"/>
        <v>-0.67527122701258913</v>
      </c>
      <c r="Y67" s="157">
        <f t="shared" si="42"/>
        <v>-5.6752712270125887</v>
      </c>
      <c r="Z67" s="157">
        <f t="shared" si="43"/>
        <v>4.3247287729874113</v>
      </c>
      <c r="AA67" s="157">
        <f t="shared" si="44"/>
        <v>-6.4201915223817174</v>
      </c>
      <c r="AB67" s="157">
        <f t="shared" si="45"/>
        <v>5.0696490683565383</v>
      </c>
      <c r="AC67" s="157">
        <f t="shared" si="46"/>
        <v>1.2494627280298074E-2</v>
      </c>
      <c r="AD67" s="157">
        <f t="shared" si="47"/>
        <v>-4.9875053727197018</v>
      </c>
      <c r="AE67" s="157">
        <f t="shared" si="48"/>
        <v>5.0124946272802982</v>
      </c>
      <c r="AF67" s="157">
        <f t="shared" si="49"/>
        <v>-2.839671906621192</v>
      </c>
      <c r="AG67" s="157">
        <f t="shared" si="50"/>
        <v>2.8646611611817883</v>
      </c>
      <c r="AH67" s="157">
        <f t="shared" si="51"/>
        <v>-0.66076202342620693</v>
      </c>
      <c r="AI67" s="157">
        <f t="shared" si="52"/>
        <v>-5.6607620234262068</v>
      </c>
      <c r="AJ67" s="157">
        <f t="shared" si="53"/>
        <v>4.3392379765737932</v>
      </c>
      <c r="AK67" s="157">
        <f t="shared" si="54"/>
        <v>-3.908734552789455</v>
      </c>
      <c r="AL67" s="157">
        <f t="shared" si="55"/>
        <v>2.5872105059370414</v>
      </c>
      <c r="AM67" s="157">
        <f t="shared" si="56"/>
        <v>-0.8175976624775233</v>
      </c>
      <c r="AN67" s="157">
        <f t="shared" si="57"/>
        <v>-5.8175976624775236</v>
      </c>
      <c r="AO67" s="157">
        <f t="shared" si="58"/>
        <v>4.1824023375224764</v>
      </c>
      <c r="AP67" s="157">
        <f t="shared" si="59"/>
        <v>-3.9779470727569533</v>
      </c>
      <c r="AQ67" s="157">
        <f t="shared" si="60"/>
        <v>2.3427517478019069</v>
      </c>
      <c r="AR67" s="43"/>
      <c r="AS67" s="43"/>
      <c r="AT67" s="43"/>
      <c r="AU67" s="43"/>
      <c r="AV67" s="43"/>
      <c r="AW67" s="43"/>
      <c r="AX67" s="43"/>
      <c r="AY67" s="43"/>
      <c r="AZ67" s="43"/>
      <c r="BA67" s="43"/>
      <c r="BB67" s="43"/>
      <c r="BC67" s="43"/>
      <c r="BD67" s="43"/>
      <c r="BE67" s="43"/>
      <c r="BF67" s="43"/>
      <c r="BG67" s="43"/>
      <c r="BH67" s="43"/>
      <c r="BI67" s="43"/>
      <c r="BJ67" s="43"/>
      <c r="BK67" s="43"/>
      <c r="BL67" s="43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43"/>
      <c r="CA67" s="43"/>
      <c r="CB67" s="43"/>
      <c r="CC67" s="43"/>
      <c r="CD67" s="43"/>
      <c r="CE67" s="43"/>
      <c r="CF67" s="43"/>
      <c r="CG67" s="43"/>
      <c r="CH67" s="43"/>
      <c r="CI67" s="43"/>
      <c r="CJ67" s="43"/>
      <c r="CK67" s="43"/>
      <c r="CL67" s="43"/>
      <c r="CM67" s="43"/>
      <c r="CN67" s="43"/>
      <c r="CO67" s="43"/>
      <c r="CP67" s="43"/>
      <c r="CQ67" s="43"/>
      <c r="CR67" s="43"/>
      <c r="CS67" s="43"/>
      <c r="CT67" s="43"/>
      <c r="CU67" s="43"/>
      <c r="CV67" s="43"/>
      <c r="CW67" s="43"/>
      <c r="CX67" s="43"/>
      <c r="CY67" s="43"/>
      <c r="CZ67" s="43"/>
      <c r="DA67" s="43"/>
      <c r="DB67" s="43"/>
      <c r="DC67" s="43"/>
      <c r="DD67" s="43"/>
      <c r="DE67" s="43"/>
      <c r="DF67" s="43"/>
      <c r="DG67" s="43"/>
      <c r="DH67" s="43"/>
      <c r="DI67" s="43"/>
      <c r="DJ67" s="43"/>
      <c r="DK67" s="43"/>
      <c r="DL67" s="43"/>
      <c r="DM67" s="43"/>
      <c r="DN67" s="43"/>
      <c r="DO67" s="43"/>
      <c r="DP67" s="43"/>
      <c r="DQ67" s="43"/>
      <c r="DR67" s="43"/>
      <c r="DS67" s="43"/>
      <c r="DT67" s="43"/>
      <c r="DU67" s="43"/>
      <c r="DV67" s="43"/>
      <c r="DW67" s="43"/>
      <c r="DX67" s="43"/>
      <c r="DY67" s="43"/>
      <c r="DZ67" s="43"/>
    </row>
    <row r="68" spans="1:130" s="5" customFormat="1" x14ac:dyDescent="0.25">
      <c r="A68" s="40" t="s">
        <v>162</v>
      </c>
      <c r="B68" s="64" t="s">
        <v>184</v>
      </c>
      <c r="C68" s="5" t="s">
        <v>152</v>
      </c>
      <c r="D68" s="40" t="s">
        <v>84</v>
      </c>
      <c r="E68" s="133">
        <v>446.29970999999995</v>
      </c>
      <c r="F68" s="133">
        <f t="shared" si="66"/>
        <v>450.69999999999993</v>
      </c>
      <c r="G68" s="193">
        <v>4.0000900000000001</v>
      </c>
      <c r="H68" s="43">
        <v>0.4002</v>
      </c>
      <c r="I68" s="185">
        <f>G68+H68</f>
        <v>4.40029</v>
      </c>
      <c r="J68" s="38">
        <f>(1.6061/(1.6061-(I68/F68)))*(I68/F68)*1000000</f>
        <v>9822.9471533296728</v>
      </c>
      <c r="K68" s="137"/>
      <c r="L68" s="137"/>
      <c r="M68" s="89"/>
      <c r="N68" s="93"/>
      <c r="O68" s="93"/>
      <c r="P68" s="89"/>
      <c r="Q68" s="38"/>
      <c r="R68" s="38"/>
      <c r="S68" s="38"/>
      <c r="T68" s="38"/>
      <c r="U68" s="38"/>
      <c r="V68" s="38"/>
      <c r="W68" s="174"/>
      <c r="X68" s="157">
        <f t="shared" si="41"/>
        <v>-0.67527122701258913</v>
      </c>
      <c r="Y68" s="157">
        <f t="shared" si="42"/>
        <v>-5.6752712270125887</v>
      </c>
      <c r="Z68" s="157">
        <f t="shared" si="43"/>
        <v>4.3247287729874113</v>
      </c>
      <c r="AA68" s="157">
        <f t="shared" si="44"/>
        <v>-6.4201915223817174</v>
      </c>
      <c r="AB68" s="157">
        <f t="shared" si="45"/>
        <v>5.0696490683565383</v>
      </c>
      <c r="AC68" s="157">
        <f t="shared" si="46"/>
        <v>1.2494627280298074E-2</v>
      </c>
      <c r="AD68" s="157">
        <f t="shared" si="47"/>
        <v>-4.9875053727197018</v>
      </c>
      <c r="AE68" s="157">
        <f t="shared" si="48"/>
        <v>5.0124946272802982</v>
      </c>
      <c r="AF68" s="157">
        <f t="shared" si="49"/>
        <v>-2.839671906621192</v>
      </c>
      <c r="AG68" s="157">
        <f t="shared" si="50"/>
        <v>2.8646611611817883</v>
      </c>
      <c r="AH68" s="157">
        <f t="shared" si="51"/>
        <v>-0.66076202342620693</v>
      </c>
      <c r="AI68" s="157">
        <f t="shared" si="52"/>
        <v>-5.6607620234262068</v>
      </c>
      <c r="AJ68" s="157">
        <f t="shared" si="53"/>
        <v>4.3392379765737932</v>
      </c>
      <c r="AK68" s="157">
        <f t="shared" si="54"/>
        <v>-3.908734552789455</v>
      </c>
      <c r="AL68" s="157">
        <f t="shared" si="55"/>
        <v>2.5872105059370414</v>
      </c>
      <c r="AM68" s="157">
        <f t="shared" si="56"/>
        <v>-0.8175976624775233</v>
      </c>
      <c r="AN68" s="157">
        <f t="shared" si="57"/>
        <v>-5.8175976624775236</v>
      </c>
      <c r="AO68" s="157">
        <f t="shared" si="58"/>
        <v>4.1824023375224764</v>
      </c>
      <c r="AP68" s="157">
        <f t="shared" si="59"/>
        <v>-3.9779470727569533</v>
      </c>
      <c r="AQ68" s="157">
        <f t="shared" si="60"/>
        <v>2.3427517478019069</v>
      </c>
      <c r="AR68" s="43"/>
      <c r="AS68" s="43"/>
      <c r="AT68" s="43"/>
      <c r="AU68" s="43"/>
      <c r="AV68" s="43"/>
      <c r="AW68" s="43"/>
      <c r="AX68" s="43"/>
      <c r="AY68" s="43"/>
      <c r="AZ68" s="43"/>
      <c r="BA68" s="43"/>
      <c r="BB68" s="43"/>
      <c r="BC68" s="43"/>
      <c r="BD68" s="43"/>
      <c r="BE68" s="43"/>
      <c r="BF68" s="43"/>
      <c r="BG68" s="43"/>
      <c r="BH68" s="43"/>
      <c r="BI68" s="43"/>
      <c r="BJ68" s="43"/>
      <c r="BK68" s="43"/>
      <c r="BL68" s="43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43"/>
      <c r="CA68" s="43"/>
      <c r="CB68" s="43"/>
      <c r="CC68" s="43"/>
      <c r="CD68" s="43"/>
      <c r="CE68" s="43"/>
      <c r="CF68" s="43"/>
      <c r="CG68" s="43"/>
      <c r="CH68" s="43"/>
      <c r="CI68" s="43"/>
      <c r="CJ68" s="43"/>
      <c r="CK68" s="43"/>
      <c r="CL68" s="43"/>
      <c r="CM68" s="43"/>
      <c r="CN68" s="43"/>
      <c r="CO68" s="43"/>
      <c r="CP68" s="43"/>
      <c r="CQ68" s="43"/>
      <c r="CR68" s="43"/>
      <c r="CS68" s="43"/>
      <c r="CT68" s="43"/>
      <c r="CU68" s="43"/>
      <c r="CV68" s="43"/>
      <c r="CW68" s="43"/>
      <c r="CX68" s="43"/>
      <c r="CY68" s="43"/>
      <c r="CZ68" s="43"/>
      <c r="DA68" s="43"/>
      <c r="DB68" s="43"/>
      <c r="DC68" s="43"/>
      <c r="DD68" s="43"/>
      <c r="DE68" s="43"/>
      <c r="DF68" s="43"/>
      <c r="DG68" s="43"/>
      <c r="DH68" s="43"/>
      <c r="DI68" s="43"/>
      <c r="DJ68" s="43"/>
      <c r="DK68" s="43"/>
      <c r="DL68" s="43"/>
      <c r="DM68" s="43"/>
      <c r="DN68" s="43"/>
      <c r="DO68" s="43"/>
      <c r="DP68" s="43"/>
      <c r="DQ68" s="43"/>
      <c r="DR68" s="43"/>
      <c r="DS68" s="43"/>
      <c r="DT68" s="43"/>
      <c r="DU68" s="43"/>
      <c r="DV68" s="43"/>
      <c r="DW68" s="43"/>
      <c r="DX68" s="43"/>
      <c r="DY68" s="43"/>
      <c r="DZ68" s="43"/>
    </row>
    <row r="69" spans="1:130" s="5" customFormat="1" x14ac:dyDescent="0.25">
      <c r="A69" s="40" t="s">
        <v>162</v>
      </c>
      <c r="B69" s="64" t="s">
        <v>184</v>
      </c>
      <c r="C69" s="5" t="s">
        <v>152</v>
      </c>
      <c r="D69" s="40" t="s">
        <v>85</v>
      </c>
      <c r="E69" s="133">
        <v>446.39948000000004</v>
      </c>
      <c r="F69" s="133">
        <f t="shared" si="66"/>
        <v>450.80000000000007</v>
      </c>
      <c r="G69" s="193">
        <v>4.00047</v>
      </c>
      <c r="H69" s="43">
        <v>0.40005000000000002</v>
      </c>
      <c r="I69" s="185">
        <f>G69+H69</f>
        <v>4.4005200000000002</v>
      </c>
      <c r="J69" s="38">
        <f>(1.6061/(1.6061-(I69/F69)))*(I69/F69)*1000000</f>
        <v>9821.2712888757051</v>
      </c>
      <c r="K69" s="137"/>
      <c r="L69" s="137"/>
      <c r="M69" s="89"/>
      <c r="N69" s="93"/>
      <c r="O69" s="93"/>
      <c r="P69" s="89"/>
      <c r="Q69" s="38"/>
      <c r="R69" s="38"/>
      <c r="S69" s="38"/>
      <c r="T69" s="38"/>
      <c r="U69" s="38"/>
      <c r="V69" s="38"/>
      <c r="W69" s="174"/>
      <c r="X69" s="157">
        <f t="shared" si="41"/>
        <v>-0.67527122701258913</v>
      </c>
      <c r="Y69" s="157">
        <f t="shared" si="42"/>
        <v>-5.6752712270125887</v>
      </c>
      <c r="Z69" s="157">
        <f t="shared" si="43"/>
        <v>4.3247287729874113</v>
      </c>
      <c r="AA69" s="157">
        <f t="shared" si="44"/>
        <v>-6.4201915223817174</v>
      </c>
      <c r="AB69" s="157">
        <f t="shared" si="45"/>
        <v>5.0696490683565383</v>
      </c>
      <c r="AC69" s="157">
        <f t="shared" si="46"/>
        <v>1.2494627280298074E-2</v>
      </c>
      <c r="AD69" s="157">
        <f t="shared" si="47"/>
        <v>-4.9875053727197018</v>
      </c>
      <c r="AE69" s="157">
        <f t="shared" si="48"/>
        <v>5.0124946272802982</v>
      </c>
      <c r="AF69" s="157">
        <f t="shared" si="49"/>
        <v>-2.839671906621192</v>
      </c>
      <c r="AG69" s="157">
        <f t="shared" si="50"/>
        <v>2.8646611611817883</v>
      </c>
      <c r="AH69" s="157">
        <f t="shared" si="51"/>
        <v>-0.66076202342620693</v>
      </c>
      <c r="AI69" s="157">
        <f t="shared" si="52"/>
        <v>-5.6607620234262068</v>
      </c>
      <c r="AJ69" s="157">
        <f t="shared" si="53"/>
        <v>4.3392379765737932</v>
      </c>
      <c r="AK69" s="157">
        <f t="shared" si="54"/>
        <v>-3.908734552789455</v>
      </c>
      <c r="AL69" s="157">
        <f t="shared" si="55"/>
        <v>2.5872105059370414</v>
      </c>
      <c r="AM69" s="157">
        <f t="shared" si="56"/>
        <v>-0.8175976624775233</v>
      </c>
      <c r="AN69" s="157">
        <f t="shared" si="57"/>
        <v>-5.8175976624775236</v>
      </c>
      <c r="AO69" s="157">
        <f t="shared" si="58"/>
        <v>4.1824023375224764</v>
      </c>
      <c r="AP69" s="157">
        <f t="shared" si="59"/>
        <v>-3.9779470727569533</v>
      </c>
      <c r="AQ69" s="157">
        <f t="shared" si="60"/>
        <v>2.3427517478019069</v>
      </c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BB69" s="43"/>
      <c r="BC69" s="43"/>
      <c r="BD69" s="43"/>
      <c r="BE69" s="43"/>
      <c r="BF69" s="43"/>
      <c r="BG69" s="43"/>
      <c r="BH69" s="43"/>
      <c r="BI69" s="43"/>
      <c r="BJ69" s="43"/>
      <c r="BK69" s="43"/>
      <c r="BL69" s="43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43"/>
      <c r="CA69" s="43"/>
      <c r="CB69" s="43"/>
      <c r="CC69" s="43"/>
      <c r="CD69" s="43"/>
      <c r="CE69" s="43"/>
      <c r="CF69" s="43"/>
      <c r="CG69" s="43"/>
      <c r="CH69" s="43"/>
      <c r="CI69" s="43"/>
      <c r="CJ69" s="43"/>
      <c r="CK69" s="43"/>
      <c r="CL69" s="43"/>
      <c r="CM69" s="43"/>
      <c r="CN69" s="43"/>
      <c r="CO69" s="43"/>
      <c r="CP69" s="43"/>
      <c r="CQ69" s="43"/>
      <c r="CR69" s="43"/>
      <c r="CS69" s="43"/>
      <c r="CT69" s="43"/>
      <c r="CU69" s="43"/>
      <c r="CV69" s="43"/>
      <c r="CW69" s="43"/>
      <c r="CX69" s="43"/>
      <c r="CY69" s="43"/>
      <c r="CZ69" s="43"/>
      <c r="DA69" s="43"/>
      <c r="DB69" s="43"/>
      <c r="DC69" s="43"/>
      <c r="DD69" s="43"/>
      <c r="DE69" s="43"/>
      <c r="DF69" s="43"/>
      <c r="DG69" s="43"/>
      <c r="DH69" s="43"/>
      <c r="DI69" s="43"/>
      <c r="DJ69" s="43"/>
      <c r="DK69" s="43"/>
      <c r="DL69" s="43"/>
      <c r="DM69" s="43"/>
      <c r="DN69" s="43"/>
      <c r="DO69" s="43"/>
      <c r="DP69" s="43"/>
      <c r="DQ69" s="43"/>
      <c r="DR69" s="43"/>
      <c r="DS69" s="43"/>
      <c r="DT69" s="43"/>
      <c r="DU69" s="43"/>
      <c r="DV69" s="43"/>
      <c r="DW69" s="43"/>
      <c r="DX69" s="43"/>
      <c r="DY69" s="43"/>
      <c r="DZ69" s="43"/>
    </row>
    <row r="70" spans="1:130" s="5" customFormat="1" x14ac:dyDescent="0.25">
      <c r="A70" s="40" t="s">
        <v>195</v>
      </c>
      <c r="B70" s="64" t="s">
        <v>196</v>
      </c>
      <c r="C70" s="196" t="s">
        <v>213</v>
      </c>
      <c r="D70" s="40" t="s">
        <v>83</v>
      </c>
      <c r="E70" s="133">
        <v>446.39890999999994</v>
      </c>
      <c r="F70" s="133">
        <f t="shared" ref="F70:F72" si="67">E70+G70+H70</f>
        <v>450.79999999999995</v>
      </c>
      <c r="G70" s="193">
        <v>4.0007599999999996</v>
      </c>
      <c r="H70" s="43">
        <v>0.40033000000000002</v>
      </c>
      <c r="I70" s="185">
        <f t="shared" ref="I70:I72" si="68">G70+H70</f>
        <v>4.4010899999999999</v>
      </c>
      <c r="J70" s="38">
        <f t="shared" ref="J70:J72" si="69">(1.6061/(1.6061-(I70/F70)))*(I70/F70)*1000000</f>
        <v>9822.5512197754088</v>
      </c>
      <c r="K70" s="200">
        <v>454</v>
      </c>
      <c r="L70" s="200">
        <v>449</v>
      </c>
      <c r="M70" s="89">
        <v>3.80158</v>
      </c>
      <c r="N70" s="201">
        <v>0.31559999999999999</v>
      </c>
      <c r="O70" s="201">
        <v>4.1171800000000003</v>
      </c>
      <c r="P70" s="89">
        <v>2409.8000000000002</v>
      </c>
      <c r="Q70" s="38">
        <f t="shared" ref="Q70:Q72" si="70">IF(M70="","",(M70/O70)*100)</f>
        <v>92.334559091416935</v>
      </c>
      <c r="R70" s="38">
        <f t="shared" ref="R70:R72" si="71">IF(M70="","",((M70-G70)/G70)*100)</f>
        <v>-4.9785540747257944</v>
      </c>
      <c r="S70" s="38">
        <f t="shared" ref="S70:S72" si="72">IF(N70="","",(N70/O70)*100)</f>
        <v>7.6654409085830588</v>
      </c>
      <c r="T70" s="38">
        <f t="shared" ref="T70:T72" si="73">IF(N70="","",((N70-H70)/H70)*100)</f>
        <v>-21.165038842954566</v>
      </c>
      <c r="U70" s="38">
        <f t="shared" ref="U70:U72" si="74">((O70-I70)/I70)*100</f>
        <v>-6.4509019356568418</v>
      </c>
      <c r="V70" s="38">
        <f t="shared" ref="V70:V72" si="75">((P70-J70)/J70)*100</f>
        <v>-75.466658853878698</v>
      </c>
      <c r="W70" s="174"/>
      <c r="X70" s="157">
        <f t="shared" si="41"/>
        <v>-0.67527122701258913</v>
      </c>
      <c r="Y70" s="157">
        <f t="shared" si="42"/>
        <v>-5.6752712270125887</v>
      </c>
      <c r="Z70" s="157">
        <f t="shared" si="43"/>
        <v>4.3247287729874113</v>
      </c>
      <c r="AA70" s="157">
        <f t="shared" si="44"/>
        <v>-6.4201915223817174</v>
      </c>
      <c r="AB70" s="157">
        <f t="shared" si="45"/>
        <v>5.0696490683565383</v>
      </c>
      <c r="AC70" s="157">
        <f t="shared" si="46"/>
        <v>1.2494627280298074E-2</v>
      </c>
      <c r="AD70" s="157">
        <f t="shared" si="47"/>
        <v>-4.9875053727197018</v>
      </c>
      <c r="AE70" s="157">
        <f t="shared" si="48"/>
        <v>5.0124946272802982</v>
      </c>
      <c r="AF70" s="157">
        <f t="shared" si="49"/>
        <v>-2.839671906621192</v>
      </c>
      <c r="AG70" s="157">
        <f t="shared" si="50"/>
        <v>2.8646611611817883</v>
      </c>
      <c r="AH70" s="157">
        <f t="shared" si="51"/>
        <v>-0.66076202342620693</v>
      </c>
      <c r="AI70" s="157">
        <f t="shared" si="52"/>
        <v>-5.6607620234262068</v>
      </c>
      <c r="AJ70" s="157">
        <f t="shared" si="53"/>
        <v>4.3392379765737932</v>
      </c>
      <c r="AK70" s="157">
        <f t="shared" si="54"/>
        <v>-3.908734552789455</v>
      </c>
      <c r="AL70" s="157">
        <f t="shared" si="55"/>
        <v>2.5872105059370414</v>
      </c>
      <c r="AM70" s="157">
        <f t="shared" si="56"/>
        <v>-0.8175976624775233</v>
      </c>
      <c r="AN70" s="157">
        <f t="shared" si="57"/>
        <v>-5.8175976624775236</v>
      </c>
      <c r="AO70" s="157">
        <f t="shared" si="58"/>
        <v>4.1824023375224764</v>
      </c>
      <c r="AP70" s="157">
        <f t="shared" si="59"/>
        <v>-3.9779470727569533</v>
      </c>
      <c r="AQ70" s="157">
        <f t="shared" si="60"/>
        <v>2.3427517478019069</v>
      </c>
      <c r="AR70" s="43"/>
      <c r="AS70" s="43"/>
      <c r="AT70" s="43"/>
      <c r="AU70" s="43"/>
      <c r="AV70" s="43"/>
      <c r="AW70" s="43"/>
      <c r="AX70" s="43"/>
      <c r="AY70" s="43"/>
      <c r="AZ70" s="43"/>
      <c r="BA70" s="43"/>
      <c r="BB70" s="43"/>
      <c r="BC70" s="43"/>
      <c r="BD70" s="43"/>
      <c r="BE70" s="43"/>
      <c r="BF70" s="43"/>
      <c r="BG70" s="43"/>
      <c r="BH70" s="43"/>
      <c r="BI70" s="43"/>
      <c r="BJ70" s="43"/>
      <c r="BK70" s="43"/>
      <c r="BL70" s="43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43"/>
      <c r="CA70" s="43"/>
      <c r="CB70" s="43"/>
      <c r="CC70" s="43"/>
      <c r="CD70" s="43"/>
      <c r="CE70" s="43"/>
      <c r="CF70" s="43"/>
      <c r="CG70" s="43"/>
      <c r="CH70" s="43"/>
      <c r="CI70" s="43"/>
      <c r="CJ70" s="43"/>
      <c r="CK70" s="43"/>
      <c r="CL70" s="43"/>
      <c r="CM70" s="43"/>
      <c r="CN70" s="43"/>
      <c r="CO70" s="43"/>
      <c r="CP70" s="43"/>
      <c r="CQ70" s="43"/>
      <c r="CR70" s="43"/>
      <c r="CS70" s="43"/>
      <c r="CT70" s="43"/>
      <c r="CU70" s="43"/>
      <c r="CV70" s="43"/>
      <c r="CW70" s="43"/>
      <c r="CX70" s="43"/>
      <c r="CY70" s="43"/>
      <c r="CZ70" s="43"/>
      <c r="DA70" s="43"/>
      <c r="DB70" s="43"/>
      <c r="DC70" s="43"/>
      <c r="DD70" s="43"/>
      <c r="DE70" s="43"/>
      <c r="DF70" s="43"/>
      <c r="DG70" s="43"/>
      <c r="DH70" s="43"/>
      <c r="DI70" s="43"/>
      <c r="DJ70" s="43"/>
      <c r="DK70" s="43"/>
      <c r="DL70" s="43"/>
      <c r="DM70" s="43"/>
      <c r="DN70" s="43"/>
      <c r="DO70" s="43"/>
      <c r="DP70" s="43"/>
      <c r="DQ70" s="43"/>
      <c r="DR70" s="43"/>
      <c r="DS70" s="43"/>
      <c r="DT70" s="43"/>
      <c r="DU70" s="43"/>
      <c r="DV70" s="43"/>
      <c r="DW70" s="43"/>
      <c r="DX70" s="43"/>
      <c r="DY70" s="43"/>
      <c r="DZ70" s="43"/>
    </row>
    <row r="71" spans="1:130" s="5" customFormat="1" x14ac:dyDescent="0.25">
      <c r="A71" s="40" t="s">
        <v>195</v>
      </c>
      <c r="B71" s="64" t="s">
        <v>196</v>
      </c>
      <c r="C71" s="196" t="s">
        <v>213</v>
      </c>
      <c r="D71" s="40" t="s">
        <v>84</v>
      </c>
      <c r="E71" s="133">
        <v>446.19871999999998</v>
      </c>
      <c r="F71" s="133">
        <f t="shared" si="67"/>
        <v>450.59999999999997</v>
      </c>
      <c r="G71" s="193">
        <v>4.0004999999999997</v>
      </c>
      <c r="H71" s="43">
        <v>0.40078000000000003</v>
      </c>
      <c r="I71" s="185">
        <f t="shared" si="68"/>
        <v>4.4012799999999999</v>
      </c>
      <c r="J71" s="38">
        <f t="shared" si="69"/>
        <v>9827.3644961073533</v>
      </c>
      <c r="K71" s="200">
        <v>453</v>
      </c>
      <c r="L71" s="200">
        <v>450</v>
      </c>
      <c r="M71" s="89">
        <v>3.8300299999999998</v>
      </c>
      <c r="N71" s="201">
        <v>0.30607000000000001</v>
      </c>
      <c r="O71" s="201">
        <v>4.1360999999999999</v>
      </c>
      <c r="P71" s="89">
        <v>2403.6999999999998</v>
      </c>
      <c r="Q71" s="38">
        <f t="shared" si="70"/>
        <v>92.600033848311213</v>
      </c>
      <c r="R71" s="38">
        <f t="shared" si="71"/>
        <v>-4.2612173478315185</v>
      </c>
      <c r="S71" s="38">
        <f t="shared" si="72"/>
        <v>7.3999661516887887</v>
      </c>
      <c r="T71" s="38">
        <f t="shared" si="73"/>
        <v>-23.631418733469737</v>
      </c>
      <c r="U71" s="38">
        <f t="shared" si="74"/>
        <v>-6.0250654355096698</v>
      </c>
      <c r="V71" s="38">
        <f t="shared" si="75"/>
        <v>-75.540746443747835</v>
      </c>
      <c r="W71" s="174"/>
      <c r="X71" s="157">
        <f t="shared" si="41"/>
        <v>-0.67527122701258913</v>
      </c>
      <c r="Y71" s="157">
        <f t="shared" si="42"/>
        <v>-5.6752712270125887</v>
      </c>
      <c r="Z71" s="157">
        <f t="shared" si="43"/>
        <v>4.3247287729874113</v>
      </c>
      <c r="AA71" s="157">
        <f t="shared" si="44"/>
        <v>-6.4201915223817174</v>
      </c>
      <c r="AB71" s="157">
        <f t="shared" si="45"/>
        <v>5.0696490683565383</v>
      </c>
      <c r="AC71" s="157">
        <f t="shared" si="46"/>
        <v>1.2494627280298074E-2</v>
      </c>
      <c r="AD71" s="157">
        <f t="shared" si="47"/>
        <v>-4.9875053727197018</v>
      </c>
      <c r="AE71" s="157">
        <f t="shared" si="48"/>
        <v>5.0124946272802982</v>
      </c>
      <c r="AF71" s="157">
        <f t="shared" si="49"/>
        <v>-2.839671906621192</v>
      </c>
      <c r="AG71" s="157">
        <f t="shared" si="50"/>
        <v>2.8646611611817883</v>
      </c>
      <c r="AH71" s="157">
        <f t="shared" si="51"/>
        <v>-0.66076202342620693</v>
      </c>
      <c r="AI71" s="157">
        <f t="shared" si="52"/>
        <v>-5.6607620234262068</v>
      </c>
      <c r="AJ71" s="157">
        <f t="shared" si="53"/>
        <v>4.3392379765737932</v>
      </c>
      <c r="AK71" s="157">
        <f t="shared" si="54"/>
        <v>-3.908734552789455</v>
      </c>
      <c r="AL71" s="157">
        <f t="shared" si="55"/>
        <v>2.5872105059370414</v>
      </c>
      <c r="AM71" s="157">
        <f t="shared" si="56"/>
        <v>-0.8175976624775233</v>
      </c>
      <c r="AN71" s="157">
        <f t="shared" si="57"/>
        <v>-5.8175976624775236</v>
      </c>
      <c r="AO71" s="157">
        <f t="shared" si="58"/>
        <v>4.1824023375224764</v>
      </c>
      <c r="AP71" s="157">
        <f t="shared" si="59"/>
        <v>-3.9779470727569533</v>
      </c>
      <c r="AQ71" s="157">
        <f t="shared" si="60"/>
        <v>2.3427517478019069</v>
      </c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BB71" s="43"/>
      <c r="BC71" s="43"/>
      <c r="BD71" s="43"/>
      <c r="BE71" s="43"/>
      <c r="BF71" s="43"/>
      <c r="BG71" s="43"/>
      <c r="BH71" s="43"/>
      <c r="BI71" s="43"/>
      <c r="BJ71" s="43"/>
      <c r="BK71" s="43"/>
      <c r="BL71" s="43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43"/>
      <c r="CA71" s="43"/>
      <c r="CB71" s="43"/>
      <c r="CC71" s="43"/>
      <c r="CD71" s="43"/>
      <c r="CE71" s="43"/>
      <c r="CF71" s="43"/>
      <c r="CG71" s="43"/>
      <c r="CH71" s="43"/>
      <c r="CI71" s="43"/>
      <c r="CJ71" s="43"/>
      <c r="CK71" s="43"/>
      <c r="CL71" s="43"/>
      <c r="CM71" s="43"/>
      <c r="CN71" s="43"/>
      <c r="CO71" s="43"/>
      <c r="CP71" s="43"/>
      <c r="CQ71" s="43"/>
      <c r="CR71" s="43"/>
      <c r="CS71" s="43"/>
      <c r="CT71" s="43"/>
      <c r="CU71" s="43"/>
      <c r="CV71" s="43"/>
      <c r="CW71" s="43"/>
      <c r="CX71" s="43"/>
      <c r="CY71" s="43"/>
      <c r="CZ71" s="43"/>
      <c r="DA71" s="43"/>
      <c r="DB71" s="43"/>
      <c r="DC71" s="43"/>
      <c r="DD71" s="43"/>
      <c r="DE71" s="43"/>
      <c r="DF71" s="43"/>
      <c r="DG71" s="43"/>
      <c r="DH71" s="43"/>
      <c r="DI71" s="43"/>
      <c r="DJ71" s="43"/>
      <c r="DK71" s="43"/>
      <c r="DL71" s="43"/>
      <c r="DM71" s="43"/>
      <c r="DN71" s="43"/>
      <c r="DO71" s="43"/>
      <c r="DP71" s="43"/>
      <c r="DQ71" s="43"/>
      <c r="DR71" s="43"/>
      <c r="DS71" s="43"/>
      <c r="DT71" s="43"/>
      <c r="DU71" s="43"/>
      <c r="DV71" s="43"/>
      <c r="DW71" s="43"/>
      <c r="DX71" s="43"/>
      <c r="DY71" s="43"/>
      <c r="DZ71" s="43"/>
    </row>
    <row r="72" spans="1:130" s="5" customFormat="1" x14ac:dyDescent="0.25">
      <c r="A72" s="40" t="s">
        <v>195</v>
      </c>
      <c r="B72" s="64" t="s">
        <v>196</v>
      </c>
      <c r="C72" s="196" t="s">
        <v>213</v>
      </c>
      <c r="D72" s="40" t="s">
        <v>85</v>
      </c>
      <c r="E72" s="133">
        <v>445.99825000000004</v>
      </c>
      <c r="F72" s="133">
        <f t="shared" si="67"/>
        <v>450.40000000000003</v>
      </c>
      <c r="G72" s="193">
        <v>4.0009499999999996</v>
      </c>
      <c r="H72" s="43">
        <v>0.40079999999999999</v>
      </c>
      <c r="I72" s="185">
        <f t="shared" si="68"/>
        <v>4.4017499999999998</v>
      </c>
      <c r="J72" s="38">
        <f t="shared" si="69"/>
        <v>9832.8113804323402</v>
      </c>
      <c r="K72" s="200">
        <v>450</v>
      </c>
      <c r="L72" s="200">
        <v>448</v>
      </c>
      <c r="M72" s="89">
        <v>3.8404600000000002</v>
      </c>
      <c r="N72" s="201">
        <v>0.31367</v>
      </c>
      <c r="O72" s="201">
        <v>4.1541300000000003</v>
      </c>
      <c r="P72" s="89">
        <v>2420.6999999999998</v>
      </c>
      <c r="Q72" s="38">
        <f t="shared" si="70"/>
        <v>92.4492011564395</v>
      </c>
      <c r="R72" s="38">
        <f t="shared" si="71"/>
        <v>-4.0112973168872239</v>
      </c>
      <c r="S72" s="38">
        <f t="shared" si="72"/>
        <v>7.5507988435605053</v>
      </c>
      <c r="T72" s="38">
        <f t="shared" si="73"/>
        <v>-21.739021956087822</v>
      </c>
      <c r="U72" s="38">
        <f t="shared" si="74"/>
        <v>-5.6254898619866989</v>
      </c>
      <c r="V72" s="38">
        <f t="shared" si="75"/>
        <v>-75.381405110472443</v>
      </c>
      <c r="W72" s="174"/>
      <c r="X72" s="157">
        <f t="shared" si="41"/>
        <v>-0.67527122701258913</v>
      </c>
      <c r="Y72" s="157">
        <f t="shared" si="42"/>
        <v>-5.6752712270125887</v>
      </c>
      <c r="Z72" s="157">
        <f t="shared" si="43"/>
        <v>4.3247287729874113</v>
      </c>
      <c r="AA72" s="157">
        <f t="shared" si="44"/>
        <v>-6.4201915223817174</v>
      </c>
      <c r="AB72" s="157">
        <f t="shared" si="45"/>
        <v>5.0696490683565383</v>
      </c>
      <c r="AC72" s="157">
        <f t="shared" si="46"/>
        <v>1.2494627280298074E-2</v>
      </c>
      <c r="AD72" s="157">
        <f t="shared" si="47"/>
        <v>-4.9875053727197018</v>
      </c>
      <c r="AE72" s="157">
        <f t="shared" si="48"/>
        <v>5.0124946272802982</v>
      </c>
      <c r="AF72" s="157">
        <f t="shared" si="49"/>
        <v>-2.839671906621192</v>
      </c>
      <c r="AG72" s="157">
        <f t="shared" si="50"/>
        <v>2.8646611611817883</v>
      </c>
      <c r="AH72" s="157">
        <f t="shared" si="51"/>
        <v>-0.66076202342620693</v>
      </c>
      <c r="AI72" s="157">
        <f t="shared" si="52"/>
        <v>-5.6607620234262068</v>
      </c>
      <c r="AJ72" s="157">
        <f t="shared" si="53"/>
        <v>4.3392379765737932</v>
      </c>
      <c r="AK72" s="157">
        <f t="shared" si="54"/>
        <v>-3.908734552789455</v>
      </c>
      <c r="AL72" s="157">
        <f t="shared" si="55"/>
        <v>2.5872105059370414</v>
      </c>
      <c r="AM72" s="157">
        <f t="shared" si="56"/>
        <v>-0.8175976624775233</v>
      </c>
      <c r="AN72" s="157">
        <f t="shared" si="57"/>
        <v>-5.8175976624775236</v>
      </c>
      <c r="AO72" s="157">
        <f t="shared" si="58"/>
        <v>4.1824023375224764</v>
      </c>
      <c r="AP72" s="157">
        <f t="shared" si="59"/>
        <v>-3.9779470727569533</v>
      </c>
      <c r="AQ72" s="157">
        <f t="shared" si="60"/>
        <v>2.3427517478019069</v>
      </c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43"/>
      <c r="BF72" s="43"/>
      <c r="BG72" s="43"/>
      <c r="BH72" s="43"/>
      <c r="BI72" s="43"/>
      <c r="BJ72" s="43"/>
      <c r="BK72" s="43"/>
      <c r="BL72" s="43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43"/>
      <c r="CA72" s="43"/>
      <c r="CB72" s="43"/>
      <c r="CC72" s="43"/>
      <c r="CD72" s="43"/>
      <c r="CE72" s="43"/>
      <c r="CF72" s="43"/>
      <c r="CG72" s="43"/>
      <c r="CH72" s="43"/>
      <c r="CI72" s="43"/>
      <c r="CJ72" s="43"/>
      <c r="CK72" s="43"/>
      <c r="CL72" s="43"/>
      <c r="CM72" s="43"/>
      <c r="CN72" s="43"/>
      <c r="CO72" s="43"/>
      <c r="CP72" s="43"/>
      <c r="CQ72" s="43"/>
      <c r="CR72" s="43"/>
      <c r="CS72" s="43"/>
      <c r="CT72" s="43"/>
      <c r="CU72" s="43"/>
      <c r="CV72" s="43"/>
      <c r="CW72" s="43"/>
      <c r="CX72" s="43"/>
      <c r="CY72" s="43"/>
      <c r="CZ72" s="43"/>
      <c r="DA72" s="43"/>
      <c r="DB72" s="43"/>
      <c r="DC72" s="43"/>
      <c r="DD72" s="43"/>
      <c r="DE72" s="43"/>
      <c r="DF72" s="43"/>
      <c r="DG72" s="43"/>
      <c r="DH72" s="43"/>
      <c r="DI72" s="43"/>
      <c r="DJ72" s="43"/>
      <c r="DK72" s="43"/>
      <c r="DL72" s="43"/>
      <c r="DM72" s="43"/>
      <c r="DN72" s="43"/>
      <c r="DO72" s="43"/>
      <c r="DP72" s="43"/>
      <c r="DQ72" s="43"/>
      <c r="DR72" s="43"/>
      <c r="DS72" s="43"/>
      <c r="DT72" s="43"/>
      <c r="DU72" s="43"/>
      <c r="DV72" s="43"/>
      <c r="DW72" s="43"/>
      <c r="DX72" s="43"/>
      <c r="DY72" s="43"/>
      <c r="DZ72" s="43"/>
    </row>
    <row r="73" spans="1:130" s="5" customFormat="1" x14ac:dyDescent="0.25">
      <c r="A73" s="37"/>
      <c r="B73" s="49"/>
      <c r="D73" s="37"/>
      <c r="E73" s="37"/>
      <c r="F73" s="135"/>
      <c r="G73" s="42"/>
      <c r="K73" s="47"/>
      <c r="L73" s="47"/>
      <c r="M73" s="47"/>
      <c r="N73" s="47"/>
      <c r="O73" s="47"/>
      <c r="P73" s="47"/>
      <c r="Q73" s="38"/>
      <c r="R73" s="38"/>
      <c r="S73" s="38"/>
      <c r="T73" s="38"/>
      <c r="U73" s="38"/>
      <c r="V73" s="38"/>
      <c r="W73" s="176"/>
      <c r="X73" s="158"/>
      <c r="Y73" s="158"/>
      <c r="Z73" s="158"/>
      <c r="AA73" s="157"/>
      <c r="AB73" s="157"/>
      <c r="AC73" s="158"/>
      <c r="AD73" s="158"/>
      <c r="AE73" s="158"/>
      <c r="AF73" s="157"/>
      <c r="AG73" s="157"/>
      <c r="AH73" s="158"/>
      <c r="AI73" s="158"/>
      <c r="AJ73" s="158"/>
      <c r="AK73" s="157"/>
      <c r="AL73" s="157"/>
      <c r="AM73" s="158"/>
      <c r="AN73" s="158"/>
      <c r="AO73" s="158"/>
      <c r="AP73" s="157"/>
      <c r="AQ73" s="157"/>
      <c r="AR73" s="43"/>
      <c r="AS73" s="43"/>
      <c r="AT73" s="43"/>
      <c r="AU73" s="43"/>
      <c r="AV73" s="43"/>
      <c r="AW73" s="43"/>
      <c r="AX73" s="43"/>
      <c r="AY73" s="43"/>
      <c r="AZ73" s="43"/>
      <c r="BA73" s="43"/>
      <c r="BB73" s="43"/>
      <c r="BC73" s="43"/>
      <c r="BD73" s="43"/>
      <c r="BE73" s="43"/>
      <c r="BF73" s="43"/>
      <c r="BG73" s="43"/>
      <c r="BH73" s="43"/>
      <c r="BI73" s="43"/>
      <c r="BJ73" s="43"/>
      <c r="BK73" s="43"/>
      <c r="BL73" s="43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43"/>
      <c r="CA73" s="43"/>
      <c r="CB73" s="43"/>
      <c r="CC73" s="43"/>
      <c r="CD73" s="43"/>
      <c r="CE73" s="43"/>
      <c r="CF73" s="43"/>
      <c r="CG73" s="43"/>
      <c r="CH73" s="43"/>
      <c r="CI73" s="43"/>
      <c r="CJ73" s="43"/>
      <c r="CK73" s="43"/>
      <c r="CL73" s="43"/>
      <c r="CM73" s="43"/>
      <c r="CN73" s="43"/>
      <c r="CO73" s="43"/>
      <c r="CP73" s="43"/>
      <c r="CQ73" s="43"/>
      <c r="CR73" s="43"/>
      <c r="CS73" s="43"/>
      <c r="CT73" s="43"/>
      <c r="CU73" s="43"/>
      <c r="CV73" s="43"/>
      <c r="CW73" s="43"/>
      <c r="CX73" s="43"/>
      <c r="CY73" s="43"/>
      <c r="CZ73" s="43"/>
      <c r="DA73" s="43"/>
      <c r="DB73" s="43"/>
      <c r="DC73" s="43"/>
      <c r="DD73" s="43"/>
      <c r="DE73" s="43"/>
      <c r="DF73" s="43"/>
      <c r="DG73" s="43"/>
      <c r="DH73" s="43"/>
      <c r="DI73" s="43"/>
      <c r="DJ73" s="43"/>
      <c r="DK73" s="43"/>
      <c r="DL73" s="43"/>
      <c r="DM73" s="43"/>
      <c r="DN73" s="43"/>
      <c r="DO73" s="43"/>
      <c r="DP73" s="43"/>
      <c r="DQ73" s="43"/>
      <c r="DR73" s="43"/>
      <c r="DS73" s="43"/>
      <c r="DT73" s="43"/>
      <c r="DU73" s="43"/>
      <c r="DV73" s="43"/>
      <c r="DW73" s="43"/>
      <c r="DX73" s="43"/>
      <c r="DY73" s="43"/>
      <c r="DZ73" s="43"/>
    </row>
    <row r="74" spans="1:130" s="5" customFormat="1" x14ac:dyDescent="0.25">
      <c r="A74" s="37"/>
      <c r="B74" s="49"/>
      <c r="D74" s="37"/>
      <c r="E74" s="37"/>
      <c r="F74" s="135"/>
      <c r="G74" s="42"/>
      <c r="K74" s="47"/>
      <c r="L74" s="47"/>
      <c r="M74" s="47"/>
      <c r="N74" s="47"/>
      <c r="O74" s="47"/>
      <c r="P74" s="47"/>
      <c r="Q74" s="38"/>
      <c r="R74" s="38"/>
      <c r="S74" s="38"/>
      <c r="T74" s="38"/>
      <c r="U74" s="38"/>
      <c r="V74" s="38"/>
      <c r="W74" s="176"/>
      <c r="X74" s="158"/>
      <c r="Y74" s="158"/>
      <c r="Z74" s="158"/>
      <c r="AA74" s="157"/>
      <c r="AB74" s="157"/>
      <c r="AC74" s="158"/>
      <c r="AD74" s="158"/>
      <c r="AE74" s="158"/>
      <c r="AF74" s="157"/>
      <c r="AG74" s="157"/>
      <c r="AH74" s="158"/>
      <c r="AI74" s="158"/>
      <c r="AJ74" s="158"/>
      <c r="AK74" s="157"/>
      <c r="AL74" s="157"/>
      <c r="AM74" s="158"/>
      <c r="AN74" s="158"/>
      <c r="AO74" s="158"/>
      <c r="AP74" s="157"/>
      <c r="AQ74" s="157"/>
      <c r="AR74" s="43"/>
      <c r="AS74" s="43"/>
      <c r="AT74" s="43"/>
      <c r="AU74" s="43"/>
      <c r="AV74" s="43"/>
      <c r="AW74" s="43"/>
      <c r="AX74" s="43"/>
      <c r="AY74" s="43"/>
      <c r="AZ74" s="43"/>
      <c r="BA74" s="43"/>
      <c r="BB74" s="43"/>
      <c r="BC74" s="43"/>
      <c r="BD74" s="43"/>
      <c r="BE74" s="43"/>
      <c r="BF74" s="43"/>
      <c r="BG74" s="43"/>
      <c r="BH74" s="43"/>
      <c r="BI74" s="43"/>
      <c r="BJ74" s="43"/>
      <c r="BK74" s="43"/>
      <c r="BL74" s="43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43"/>
      <c r="CA74" s="43"/>
      <c r="CB74" s="43"/>
      <c r="CC74" s="43"/>
      <c r="CD74" s="43"/>
      <c r="CE74" s="43"/>
      <c r="CF74" s="43"/>
      <c r="CG74" s="43"/>
      <c r="CH74" s="43"/>
      <c r="CI74" s="43"/>
      <c r="CJ74" s="43"/>
      <c r="CK74" s="43"/>
      <c r="CL74" s="43"/>
      <c r="CM74" s="43"/>
      <c r="CN74" s="43"/>
      <c r="CO74" s="43"/>
      <c r="CP74" s="43"/>
      <c r="CQ74" s="43"/>
      <c r="CR74" s="43"/>
      <c r="CS74" s="43"/>
      <c r="CT74" s="43"/>
      <c r="CU74" s="43"/>
      <c r="CV74" s="43"/>
      <c r="CW74" s="43"/>
      <c r="CX74" s="43"/>
      <c r="CY74" s="43"/>
      <c r="CZ74" s="43"/>
      <c r="DA74" s="43"/>
      <c r="DB74" s="43"/>
      <c r="DC74" s="43"/>
      <c r="DD74" s="43"/>
      <c r="DE74" s="43"/>
      <c r="DF74" s="43"/>
      <c r="DG74" s="43"/>
      <c r="DH74" s="43"/>
      <c r="DI74" s="43"/>
      <c r="DJ74" s="43"/>
      <c r="DK74" s="43"/>
      <c r="DL74" s="43"/>
      <c r="DM74" s="43"/>
      <c r="DN74" s="43"/>
      <c r="DO74" s="43"/>
      <c r="DP74" s="43"/>
      <c r="DQ74" s="43"/>
      <c r="DR74" s="43"/>
      <c r="DS74" s="43"/>
      <c r="DT74" s="43"/>
      <c r="DU74" s="43"/>
      <c r="DV74" s="43"/>
      <c r="DW74" s="43"/>
      <c r="DX74" s="43"/>
      <c r="DY74" s="43"/>
      <c r="DZ74" s="43"/>
    </row>
    <row r="75" spans="1:130" s="5" customFormat="1" ht="13.8" thickBot="1" x14ac:dyDescent="0.3">
      <c r="B75" s="65"/>
      <c r="D75" s="37"/>
      <c r="E75" s="37"/>
      <c r="F75" s="135"/>
      <c r="G75" s="42"/>
      <c r="K75" s="47"/>
      <c r="L75" s="47"/>
      <c r="M75" s="47"/>
      <c r="N75" s="47"/>
      <c r="O75" s="47"/>
      <c r="P75" s="47"/>
      <c r="Q75" s="38"/>
      <c r="R75" s="38"/>
      <c r="S75" s="38"/>
      <c r="T75" s="38"/>
      <c r="U75" s="38"/>
      <c r="V75" s="38"/>
      <c r="W75" s="176"/>
      <c r="X75" s="158"/>
      <c r="Y75" s="158"/>
      <c r="Z75" s="158"/>
      <c r="AA75" s="157"/>
      <c r="AB75" s="157"/>
      <c r="AC75" s="158"/>
      <c r="AD75" s="158"/>
      <c r="AE75" s="158"/>
      <c r="AF75" s="157"/>
      <c r="AG75" s="157"/>
      <c r="AH75" s="158"/>
      <c r="AI75" s="158"/>
      <c r="AJ75" s="158"/>
      <c r="AK75" s="157"/>
      <c r="AL75" s="157"/>
      <c r="AM75" s="158"/>
      <c r="AN75" s="158"/>
      <c r="AO75" s="158"/>
      <c r="AP75" s="157"/>
      <c r="AQ75" s="157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43"/>
      <c r="BF75" s="43"/>
      <c r="BG75" s="43"/>
      <c r="BH75" s="43"/>
      <c r="BI75" s="43"/>
      <c r="BJ75" s="43"/>
      <c r="BK75" s="43"/>
      <c r="BL75" s="43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43"/>
      <c r="CA75" s="43"/>
      <c r="CB75" s="43"/>
      <c r="CC75" s="43"/>
      <c r="CD75" s="43"/>
      <c r="CE75" s="43"/>
      <c r="CF75" s="43"/>
      <c r="CG75" s="43"/>
      <c r="CH75" s="43"/>
      <c r="CI75" s="43"/>
      <c r="CJ75" s="43"/>
      <c r="CK75" s="43"/>
      <c r="CL75" s="43"/>
      <c r="CM75" s="43"/>
      <c r="CN75" s="43"/>
      <c r="CO75" s="43"/>
      <c r="CP75" s="43"/>
      <c r="CQ75" s="43"/>
      <c r="CR75" s="43"/>
      <c r="CS75" s="43"/>
      <c r="CT75" s="43"/>
      <c r="CU75" s="43"/>
      <c r="CV75" s="43"/>
      <c r="CW75" s="43"/>
      <c r="CX75" s="43"/>
      <c r="CY75" s="43"/>
      <c r="CZ75" s="43"/>
      <c r="DA75" s="43"/>
      <c r="DB75" s="43"/>
      <c r="DC75" s="43"/>
      <c r="DD75" s="43"/>
      <c r="DE75" s="43"/>
      <c r="DF75" s="43"/>
      <c r="DG75" s="43"/>
      <c r="DH75" s="43"/>
      <c r="DI75" s="43"/>
      <c r="DJ75" s="43"/>
      <c r="DK75" s="43"/>
      <c r="DL75" s="43"/>
      <c r="DM75" s="43"/>
      <c r="DN75" s="43"/>
      <c r="DO75" s="43"/>
      <c r="DP75" s="43"/>
      <c r="DQ75" s="43"/>
      <c r="DR75" s="43"/>
      <c r="DS75" s="43"/>
      <c r="DT75" s="43"/>
      <c r="DU75" s="43"/>
      <c r="DV75" s="43"/>
      <c r="DW75" s="43"/>
      <c r="DX75" s="43"/>
      <c r="DY75" s="43"/>
      <c r="DZ75" s="43"/>
    </row>
    <row r="76" spans="1:130" s="5" customFormat="1" x14ac:dyDescent="0.25">
      <c r="B76" s="65"/>
      <c r="D76" s="37"/>
      <c r="E76" s="37"/>
      <c r="F76" s="135"/>
      <c r="G76" s="42"/>
      <c r="K76" s="47"/>
      <c r="L76" s="47"/>
      <c r="M76" s="47"/>
      <c r="N76" s="47"/>
      <c r="O76" s="47"/>
      <c r="P76" s="76"/>
      <c r="Q76" s="68"/>
      <c r="R76" s="68"/>
      <c r="S76" s="68"/>
      <c r="T76" s="68"/>
      <c r="U76" s="68"/>
      <c r="V76" s="77"/>
      <c r="W76" s="176"/>
      <c r="X76" s="158"/>
      <c r="Y76" s="158"/>
      <c r="Z76" s="158"/>
      <c r="AA76" s="157"/>
      <c r="AB76" s="157"/>
      <c r="AC76" s="158"/>
      <c r="AD76" s="158"/>
      <c r="AE76" s="158"/>
      <c r="AF76" s="157"/>
      <c r="AG76" s="157"/>
      <c r="AH76" s="158"/>
      <c r="AI76" s="158"/>
      <c r="AJ76" s="158"/>
      <c r="AK76" s="157"/>
      <c r="AL76" s="157"/>
      <c r="AM76" s="158"/>
      <c r="AN76" s="158"/>
      <c r="AO76" s="158"/>
      <c r="AP76" s="157"/>
      <c r="AQ76" s="157"/>
      <c r="AR76" s="43"/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43"/>
      <c r="BE76" s="43"/>
      <c r="BF76" s="43"/>
      <c r="BG76" s="43"/>
      <c r="BH76" s="43"/>
      <c r="BI76" s="43"/>
      <c r="BJ76" s="43"/>
      <c r="BK76" s="43"/>
      <c r="BL76" s="43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43"/>
      <c r="CA76" s="43"/>
      <c r="CB76" s="43"/>
      <c r="CC76" s="43"/>
      <c r="CD76" s="43"/>
      <c r="CE76" s="43"/>
      <c r="CF76" s="43"/>
      <c r="CG76" s="43"/>
      <c r="CH76" s="43"/>
      <c r="CI76" s="43"/>
      <c r="CJ76" s="43"/>
      <c r="CK76" s="43"/>
      <c r="CL76" s="43"/>
      <c r="CM76" s="43"/>
      <c r="CN76" s="43"/>
      <c r="CO76" s="43"/>
      <c r="CP76" s="43"/>
      <c r="CQ76" s="43"/>
      <c r="CR76" s="43"/>
      <c r="CS76" s="43"/>
      <c r="CT76" s="43"/>
      <c r="CU76" s="43"/>
      <c r="CV76" s="43"/>
      <c r="CW76" s="43"/>
      <c r="CX76" s="43"/>
      <c r="CY76" s="43"/>
      <c r="CZ76" s="43"/>
      <c r="DA76" s="43"/>
      <c r="DB76" s="43"/>
      <c r="DC76" s="43"/>
      <c r="DD76" s="43"/>
      <c r="DE76" s="43"/>
      <c r="DF76" s="43"/>
      <c r="DG76" s="43"/>
      <c r="DH76" s="43"/>
      <c r="DI76" s="43"/>
      <c r="DJ76" s="43"/>
      <c r="DK76" s="43"/>
      <c r="DL76" s="43"/>
      <c r="DM76" s="43"/>
      <c r="DN76" s="43"/>
      <c r="DO76" s="43"/>
      <c r="DP76" s="43"/>
      <c r="DQ76" s="43"/>
      <c r="DR76" s="43"/>
      <c r="DS76" s="43"/>
      <c r="DT76" s="43"/>
      <c r="DU76" s="43"/>
      <c r="DV76" s="43"/>
      <c r="DW76" s="43"/>
      <c r="DX76" s="43"/>
      <c r="DY76" s="43"/>
      <c r="DZ76" s="43"/>
    </row>
    <row r="77" spans="1:130" s="5" customFormat="1" x14ac:dyDescent="0.25">
      <c r="B77" s="65"/>
      <c r="D77" s="37"/>
      <c r="E77" s="37"/>
      <c r="F77" s="135"/>
      <c r="G77" s="42"/>
      <c r="K77" s="47"/>
      <c r="L77" s="47"/>
      <c r="M77" s="47"/>
      <c r="N77" s="47"/>
      <c r="O77" s="47"/>
      <c r="P77" s="78" t="s">
        <v>87</v>
      </c>
      <c r="Q77" s="38"/>
      <c r="R77" s="38">
        <f>MEDIAN(R4:R72)</f>
        <v>-0.67527122701258913</v>
      </c>
      <c r="S77" s="38"/>
      <c r="T77" s="38">
        <f t="shared" ref="T77:V77" si="76">MEDIAN(T4:T72)</f>
        <v>1.2494627280298074E-2</v>
      </c>
      <c r="U77" s="38">
        <f t="shared" si="76"/>
        <v>-0.66076202342620693</v>
      </c>
      <c r="V77" s="79">
        <f t="shared" si="76"/>
        <v>-0.8175976624775233</v>
      </c>
      <c r="W77" s="176"/>
      <c r="X77" s="158"/>
      <c r="Y77" s="158"/>
      <c r="Z77" s="158"/>
      <c r="AA77" s="157"/>
      <c r="AB77" s="157"/>
      <c r="AC77" s="158"/>
      <c r="AD77" s="158"/>
      <c r="AE77" s="158"/>
      <c r="AF77" s="157"/>
      <c r="AG77" s="157"/>
      <c r="AH77" s="158"/>
      <c r="AI77" s="158"/>
      <c r="AJ77" s="158"/>
      <c r="AK77" s="157"/>
      <c r="AL77" s="157"/>
      <c r="AM77" s="158"/>
      <c r="AN77" s="158"/>
      <c r="AO77" s="158"/>
      <c r="AP77" s="157"/>
      <c r="AQ77" s="157"/>
      <c r="AR77" s="43"/>
      <c r="AS77" s="43"/>
      <c r="AT77" s="43"/>
      <c r="AU77" s="43"/>
      <c r="AV77" s="43"/>
      <c r="AW77" s="43"/>
      <c r="AX77" s="43"/>
      <c r="AY77" s="43"/>
      <c r="AZ77" s="43"/>
      <c r="BA77" s="43"/>
      <c r="BB77" s="43"/>
      <c r="BC77" s="43"/>
      <c r="BD77" s="43"/>
      <c r="BE77" s="43"/>
      <c r="BF77" s="43"/>
      <c r="BG77" s="43"/>
      <c r="BH77" s="43"/>
      <c r="BI77" s="43"/>
      <c r="BJ77" s="43"/>
      <c r="BK77" s="43"/>
      <c r="BL77" s="43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43"/>
      <c r="CA77" s="43"/>
      <c r="CB77" s="43"/>
      <c r="CC77" s="43"/>
      <c r="CD77" s="43"/>
      <c r="CE77" s="43"/>
      <c r="CF77" s="43"/>
      <c r="CG77" s="43"/>
      <c r="CH77" s="43"/>
      <c r="CI77" s="43"/>
      <c r="CJ77" s="43"/>
      <c r="CK77" s="43"/>
      <c r="CL77" s="43"/>
      <c r="CM77" s="43"/>
      <c r="CN77" s="43"/>
      <c r="CO77" s="43"/>
      <c r="CP77" s="43"/>
      <c r="CQ77" s="43"/>
      <c r="CR77" s="43"/>
      <c r="CS77" s="43"/>
      <c r="CT77" s="43"/>
      <c r="CU77" s="43"/>
      <c r="CV77" s="43"/>
      <c r="CW77" s="43"/>
      <c r="CX77" s="43"/>
      <c r="CY77" s="43"/>
      <c r="CZ77" s="43"/>
      <c r="DA77" s="43"/>
      <c r="DB77" s="43"/>
      <c r="DC77" s="43"/>
      <c r="DD77" s="43"/>
      <c r="DE77" s="43"/>
      <c r="DF77" s="43"/>
      <c r="DG77" s="43"/>
      <c r="DH77" s="43"/>
      <c r="DI77" s="43"/>
      <c r="DJ77" s="43"/>
      <c r="DK77" s="43"/>
      <c r="DL77" s="43"/>
      <c r="DM77" s="43"/>
      <c r="DN77" s="43"/>
      <c r="DO77" s="43"/>
      <c r="DP77" s="43"/>
      <c r="DQ77" s="43"/>
      <c r="DR77" s="43"/>
      <c r="DS77" s="43"/>
      <c r="DT77" s="43"/>
      <c r="DU77" s="43"/>
      <c r="DV77" s="43"/>
      <c r="DW77" s="43"/>
      <c r="DX77" s="43"/>
      <c r="DY77" s="43"/>
      <c r="DZ77" s="43"/>
    </row>
    <row r="78" spans="1:130" s="5" customFormat="1" x14ac:dyDescent="0.25">
      <c r="B78" s="65"/>
      <c r="D78" s="37"/>
      <c r="E78" s="37"/>
      <c r="F78" s="135"/>
      <c r="G78" s="42"/>
      <c r="K78" s="47"/>
      <c r="L78" s="47"/>
      <c r="M78" s="47"/>
      <c r="N78" s="47"/>
      <c r="O78" s="47"/>
      <c r="P78" s="78" t="s">
        <v>88</v>
      </c>
      <c r="Q78" s="38"/>
      <c r="R78" s="38">
        <f>PERCENTILE(R4:R72,0.25)</f>
        <v>-1.7323773627830379</v>
      </c>
      <c r="S78" s="38"/>
      <c r="T78" s="38">
        <f t="shared" ref="T78:V78" si="77">PERCENTILE(T4:T72,0.25)</f>
        <v>-0.53516385093498275</v>
      </c>
      <c r="U78" s="38">
        <f t="shared" si="77"/>
        <v>-1.6772635031852554</v>
      </c>
      <c r="V78" s="79">
        <f t="shared" si="77"/>
        <v>-1.4745267892013862</v>
      </c>
      <c r="W78" s="176"/>
      <c r="X78" s="158"/>
      <c r="Y78" s="158"/>
      <c r="Z78" s="158"/>
      <c r="AA78" s="157"/>
      <c r="AB78" s="157"/>
      <c r="AC78" s="158"/>
      <c r="AD78" s="158"/>
      <c r="AE78" s="158"/>
      <c r="AF78" s="157"/>
      <c r="AG78" s="157"/>
      <c r="AH78" s="158"/>
      <c r="AI78" s="158"/>
      <c r="AJ78" s="158"/>
      <c r="AK78" s="157"/>
      <c r="AL78" s="157"/>
      <c r="AM78" s="158"/>
      <c r="AN78" s="158"/>
      <c r="AO78" s="158"/>
      <c r="AP78" s="157"/>
      <c r="AQ78" s="157"/>
      <c r="AR78" s="43"/>
      <c r="AS78" s="43"/>
      <c r="AT78" s="43"/>
      <c r="AU78" s="43"/>
      <c r="AV78" s="43"/>
      <c r="AW78" s="43"/>
      <c r="AX78" s="43"/>
      <c r="AY78" s="43"/>
      <c r="AZ78" s="43"/>
      <c r="BA78" s="43"/>
      <c r="BB78" s="43"/>
      <c r="BC78" s="43"/>
      <c r="BD78" s="43"/>
      <c r="BE78" s="43"/>
      <c r="BF78" s="43"/>
      <c r="BG78" s="43"/>
      <c r="BH78" s="43"/>
      <c r="BI78" s="43"/>
      <c r="BJ78" s="43"/>
      <c r="BK78" s="43"/>
      <c r="BL78" s="43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43"/>
      <c r="CA78" s="43"/>
      <c r="CB78" s="43"/>
      <c r="CC78" s="43"/>
      <c r="CD78" s="43"/>
      <c r="CE78" s="43"/>
      <c r="CF78" s="43"/>
      <c r="CG78" s="43"/>
      <c r="CH78" s="43"/>
      <c r="CI78" s="43"/>
      <c r="CJ78" s="43"/>
      <c r="CK78" s="43"/>
      <c r="CL78" s="43"/>
      <c r="CM78" s="43"/>
      <c r="CN78" s="43"/>
      <c r="CO78" s="43"/>
      <c r="CP78" s="43"/>
      <c r="CQ78" s="43"/>
      <c r="CR78" s="43"/>
      <c r="CS78" s="43"/>
      <c r="CT78" s="43"/>
      <c r="CU78" s="43"/>
      <c r="CV78" s="43"/>
      <c r="CW78" s="43"/>
      <c r="CX78" s="43"/>
      <c r="CY78" s="43"/>
      <c r="CZ78" s="43"/>
      <c r="DA78" s="43"/>
      <c r="DB78" s="43"/>
      <c r="DC78" s="43"/>
      <c r="DD78" s="43"/>
      <c r="DE78" s="43"/>
      <c r="DF78" s="43"/>
      <c r="DG78" s="43"/>
      <c r="DH78" s="43"/>
      <c r="DI78" s="43"/>
      <c r="DJ78" s="43"/>
      <c r="DK78" s="43"/>
      <c r="DL78" s="43"/>
      <c r="DM78" s="43"/>
      <c r="DN78" s="43"/>
      <c r="DO78" s="43"/>
      <c r="DP78" s="43"/>
      <c r="DQ78" s="43"/>
      <c r="DR78" s="43"/>
      <c r="DS78" s="43"/>
      <c r="DT78" s="43"/>
      <c r="DU78" s="43"/>
      <c r="DV78" s="43"/>
      <c r="DW78" s="43"/>
      <c r="DX78" s="43"/>
      <c r="DY78" s="43"/>
      <c r="DZ78" s="43"/>
    </row>
    <row r="79" spans="1:130" s="5" customFormat="1" x14ac:dyDescent="0.25">
      <c r="B79" s="65"/>
      <c r="D79" s="37"/>
      <c r="E79" s="37"/>
      <c r="F79" s="135"/>
      <c r="G79" s="42"/>
      <c r="K79" s="47"/>
      <c r="L79" s="47"/>
      <c r="M79" s="47"/>
      <c r="N79" s="47"/>
      <c r="O79" s="47"/>
      <c r="P79" s="78" t="s">
        <v>89</v>
      </c>
      <c r="Q79" s="38"/>
      <c r="R79" s="38">
        <f>PERCENTILE(R4:R72,0.75)</f>
        <v>0.85092179670127999</v>
      </c>
      <c r="S79" s="38"/>
      <c r="T79" s="38">
        <f t="shared" ref="T79:V79" si="78">PERCENTILE(T4:T72,0.75)</f>
        <v>0.74736036714272058</v>
      </c>
      <c r="U79" s="38">
        <f t="shared" si="78"/>
        <v>-0.21675852248158153</v>
      </c>
      <c r="V79" s="79">
        <f t="shared" si="78"/>
        <v>-5.3423004379069106E-2</v>
      </c>
      <c r="W79" s="176"/>
      <c r="X79" s="158"/>
      <c r="Y79" s="158"/>
      <c r="Z79" s="158"/>
      <c r="AA79" s="157"/>
      <c r="AB79" s="157"/>
      <c r="AC79" s="158"/>
      <c r="AD79" s="158"/>
      <c r="AE79" s="158"/>
      <c r="AF79" s="157"/>
      <c r="AG79" s="157"/>
      <c r="AH79" s="158"/>
      <c r="AI79" s="158"/>
      <c r="AJ79" s="158"/>
      <c r="AK79" s="157"/>
      <c r="AL79" s="157"/>
      <c r="AM79" s="158"/>
      <c r="AN79" s="158"/>
      <c r="AO79" s="158"/>
      <c r="AP79" s="157"/>
      <c r="AQ79" s="157"/>
      <c r="AR79" s="43"/>
      <c r="AS79" s="43"/>
      <c r="AT79" s="43"/>
      <c r="AU79" s="43"/>
      <c r="AV79" s="43"/>
      <c r="AW79" s="43"/>
      <c r="AX79" s="43"/>
      <c r="AY79" s="43"/>
      <c r="AZ79" s="43"/>
      <c r="BA79" s="43"/>
      <c r="BB79" s="43"/>
      <c r="BC79" s="43"/>
      <c r="BD79" s="43"/>
      <c r="BE79" s="43"/>
      <c r="BF79" s="43"/>
      <c r="BG79" s="43"/>
      <c r="BH79" s="43"/>
      <c r="BI79" s="43"/>
      <c r="BJ79" s="43"/>
      <c r="BK79" s="43"/>
      <c r="BL79" s="43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43"/>
      <c r="CA79" s="43"/>
      <c r="CB79" s="43"/>
      <c r="CC79" s="43"/>
      <c r="CD79" s="43"/>
      <c r="CE79" s="43"/>
      <c r="CF79" s="43"/>
      <c r="CG79" s="43"/>
      <c r="CH79" s="43"/>
      <c r="CI79" s="43"/>
      <c r="CJ79" s="43"/>
      <c r="CK79" s="43"/>
      <c r="CL79" s="43"/>
      <c r="CM79" s="43"/>
      <c r="CN79" s="43"/>
      <c r="CO79" s="43"/>
      <c r="CP79" s="43"/>
      <c r="CQ79" s="43"/>
      <c r="CR79" s="43"/>
      <c r="CS79" s="43"/>
      <c r="CT79" s="43"/>
      <c r="CU79" s="43"/>
      <c r="CV79" s="43"/>
      <c r="CW79" s="43"/>
      <c r="CX79" s="43"/>
      <c r="CY79" s="43"/>
      <c r="CZ79" s="43"/>
      <c r="DA79" s="43"/>
      <c r="DB79" s="43"/>
      <c r="DC79" s="43"/>
      <c r="DD79" s="43"/>
      <c r="DE79" s="43"/>
      <c r="DF79" s="43"/>
      <c r="DG79" s="43"/>
      <c r="DH79" s="43"/>
      <c r="DI79" s="43"/>
      <c r="DJ79" s="43"/>
      <c r="DK79" s="43"/>
      <c r="DL79" s="43"/>
      <c r="DM79" s="43"/>
      <c r="DN79" s="43"/>
      <c r="DO79" s="43"/>
      <c r="DP79" s="43"/>
      <c r="DQ79" s="43"/>
      <c r="DR79" s="43"/>
      <c r="DS79" s="43"/>
      <c r="DT79" s="43"/>
      <c r="DU79" s="43"/>
      <c r="DV79" s="43"/>
      <c r="DW79" s="43"/>
      <c r="DX79" s="43"/>
      <c r="DY79" s="43"/>
      <c r="DZ79" s="43"/>
    </row>
    <row r="80" spans="1:130" x14ac:dyDescent="0.25">
      <c r="P80" s="78" t="s">
        <v>90</v>
      </c>
      <c r="Q80" s="38"/>
      <c r="R80" s="38">
        <f>(R79-R78)/1.349</f>
        <v>1.9149734317897094</v>
      </c>
      <c r="S80" s="38"/>
      <c r="T80" s="38">
        <f t="shared" ref="T80:V80" si="79">(T79-T78)/1.349</f>
        <v>0.95072217796716341</v>
      </c>
      <c r="U80" s="38">
        <f t="shared" si="79"/>
        <v>1.0826575097877493</v>
      </c>
      <c r="V80" s="79">
        <f t="shared" si="79"/>
        <v>1.0534498034264768</v>
      </c>
      <c r="AR80" s="83"/>
    </row>
    <row r="81" spans="15:44" ht="13.8" thickBot="1" x14ac:dyDescent="0.3">
      <c r="P81" s="80"/>
      <c r="Q81" s="69"/>
      <c r="R81" s="69"/>
      <c r="S81" s="69"/>
      <c r="T81" s="69"/>
      <c r="U81" s="69"/>
      <c r="V81" s="81"/>
      <c r="AR81" s="83"/>
    </row>
    <row r="82" spans="15:44" x14ac:dyDescent="0.25">
      <c r="Q82" s="38"/>
      <c r="R82" s="38"/>
      <c r="S82" s="38"/>
      <c r="T82" s="38"/>
      <c r="U82" s="38"/>
      <c r="V82" s="38"/>
    </row>
    <row r="83" spans="15:44" x14ac:dyDescent="0.25">
      <c r="O83" s="202" t="s">
        <v>113</v>
      </c>
      <c r="P83" s="159" t="s">
        <v>111</v>
      </c>
      <c r="Q83" s="160"/>
      <c r="R83" s="160">
        <f>MAX(R4:R72)</f>
        <v>8.3787067452639175</v>
      </c>
      <c r="S83" s="160"/>
      <c r="T83" s="160">
        <f t="shared" ref="T83:V83" si="80">MAX(T4:T72)</f>
        <v>41.865054582698399</v>
      </c>
      <c r="U83" s="160">
        <f t="shared" si="80"/>
        <v>7.6257743719803486</v>
      </c>
      <c r="V83" s="160">
        <f t="shared" si="80"/>
        <v>14.00362969186272</v>
      </c>
    </row>
    <row r="84" spans="15:44" x14ac:dyDescent="0.25">
      <c r="O84" s="202"/>
      <c r="P84" s="159" t="s">
        <v>112</v>
      </c>
      <c r="Q84" s="160"/>
      <c r="R84" s="160">
        <f>MIN(R4:R72)</f>
        <v>-4.9785540747257944</v>
      </c>
      <c r="S84" s="160"/>
      <c r="T84" s="160">
        <f t="shared" ref="T84:V84" si="81">MIN(T4:T72)</f>
        <v>-74.522769806612601</v>
      </c>
      <c r="U84" s="160">
        <f t="shared" si="81"/>
        <v>-11.384467175308904</v>
      </c>
      <c r="V84" s="160">
        <f t="shared" si="81"/>
        <v>-75.540746443747835</v>
      </c>
    </row>
    <row r="85" spans="15:44" x14ac:dyDescent="0.25">
      <c r="Q85" s="38"/>
      <c r="R85" s="38"/>
      <c r="S85" s="38"/>
      <c r="T85" s="38"/>
      <c r="U85" s="38"/>
      <c r="V85" s="38"/>
    </row>
    <row r="86" spans="15:44" x14ac:dyDescent="0.25">
      <c r="Q86" s="38"/>
      <c r="R86" s="38"/>
      <c r="S86" s="38"/>
      <c r="T86" s="38"/>
      <c r="U86" s="38"/>
      <c r="V86" s="38"/>
    </row>
    <row r="87" spans="15:44" x14ac:dyDescent="0.25">
      <c r="Q87" s="38"/>
      <c r="R87" s="38"/>
      <c r="S87" s="38"/>
      <c r="T87" s="38"/>
      <c r="U87" s="38"/>
      <c r="V87" s="38"/>
    </row>
    <row r="88" spans="15:44" x14ac:dyDescent="0.25">
      <c r="Q88" s="38"/>
      <c r="R88" s="38"/>
      <c r="S88" s="38"/>
      <c r="T88" s="38"/>
      <c r="U88" s="38"/>
      <c r="V88" s="38"/>
    </row>
    <row r="89" spans="15:44" x14ac:dyDescent="0.25">
      <c r="Q89" s="38"/>
      <c r="R89" s="38"/>
      <c r="S89" s="38"/>
      <c r="T89" s="38"/>
      <c r="U89" s="38"/>
      <c r="V89" s="38"/>
    </row>
  </sheetData>
  <mergeCells count="5">
    <mergeCell ref="AM2:AQ2"/>
    <mergeCell ref="O83:O84"/>
    <mergeCell ref="X2:AB2"/>
    <mergeCell ref="AC2:AG2"/>
    <mergeCell ref="AH2:AL2"/>
  </mergeCells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6600"/>
  </sheetPr>
  <dimension ref="A1:FN367"/>
  <sheetViews>
    <sheetView workbookViewId="0">
      <selection activeCell="A2" sqref="A2"/>
    </sheetView>
  </sheetViews>
  <sheetFormatPr defaultColWidth="9.109375" defaultRowHeight="13.2" x14ac:dyDescent="0.25"/>
  <cols>
    <col min="1" max="1" width="5" style="1" bestFit="1" customWidth="1"/>
    <col min="2" max="2" width="11.44140625" style="75" bestFit="1" customWidth="1"/>
    <col min="3" max="3" width="10.44140625" style="1" bestFit="1" customWidth="1"/>
    <col min="4" max="8" width="9.33203125" style="48" customWidth="1"/>
    <col min="9" max="9" width="10.6640625" style="70" bestFit="1" customWidth="1"/>
    <col min="10" max="10" width="7.6640625" style="157" bestFit="1" customWidth="1"/>
    <col min="11" max="11" width="10.6640625" style="157" bestFit="1" customWidth="1"/>
    <col min="12" max="12" width="11.33203125" style="157" bestFit="1" customWidth="1"/>
    <col min="13" max="13" width="7.6640625" style="157" bestFit="1" customWidth="1"/>
    <col min="14" max="14" width="10.6640625" style="157" bestFit="1" customWidth="1"/>
    <col min="15" max="15" width="11.33203125" style="157" bestFit="1" customWidth="1"/>
    <col min="16" max="16" width="7.6640625" style="157" bestFit="1" customWidth="1"/>
    <col min="17" max="17" width="10.6640625" style="157" bestFit="1" customWidth="1"/>
    <col min="18" max="18" width="11.33203125" style="157" bestFit="1" customWidth="1"/>
    <col min="19" max="19" width="7.6640625" style="157" bestFit="1" customWidth="1"/>
    <col min="20" max="20" width="10.6640625" style="157" bestFit="1" customWidth="1"/>
    <col min="21" max="21" width="11.33203125" style="157" bestFit="1" customWidth="1"/>
    <col min="22" max="22" width="7.6640625" style="157" bestFit="1" customWidth="1"/>
    <col min="23" max="23" width="10.6640625" style="157" bestFit="1" customWidth="1"/>
    <col min="24" max="24" width="11.33203125" style="157" bestFit="1" customWidth="1"/>
    <col min="25" max="157" width="9.109375" style="43"/>
    <col min="158" max="170" width="9.109375" style="67"/>
    <col min="171" max="16384" width="9.109375" style="1"/>
  </cols>
  <sheetData>
    <row r="1" spans="1:170" s="4" customFormat="1" x14ac:dyDescent="0.25">
      <c r="A1" s="44"/>
      <c r="B1" s="71"/>
      <c r="C1" s="45"/>
      <c r="D1" s="94" t="s">
        <v>0</v>
      </c>
      <c r="E1" s="94" t="s">
        <v>0</v>
      </c>
      <c r="F1" s="94" t="s">
        <v>0</v>
      </c>
      <c r="G1" s="94" t="s">
        <v>0</v>
      </c>
      <c r="H1" s="94" t="s">
        <v>0</v>
      </c>
      <c r="I1" s="45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  <c r="ER1" s="45"/>
      <c r="ES1" s="45"/>
      <c r="ET1" s="45"/>
      <c r="EU1" s="45"/>
      <c r="EV1" s="45"/>
      <c r="EW1" s="45"/>
      <c r="EX1" s="45"/>
      <c r="EY1" s="45"/>
      <c r="EZ1" s="45"/>
      <c r="FA1" s="45"/>
      <c r="FB1" s="45"/>
      <c r="FC1" s="45"/>
      <c r="FD1" s="45"/>
      <c r="FE1" s="45"/>
      <c r="FF1" s="45"/>
      <c r="FG1" s="45"/>
      <c r="FH1" s="45"/>
      <c r="FI1" s="45"/>
      <c r="FJ1" s="45"/>
      <c r="FK1" s="45"/>
      <c r="FL1" s="45"/>
      <c r="FM1" s="45"/>
      <c r="FN1" s="45"/>
    </row>
    <row r="2" spans="1:170" s="3" customFormat="1" x14ac:dyDescent="0.25">
      <c r="A2" s="44" t="s">
        <v>7</v>
      </c>
      <c r="B2" s="71" t="s">
        <v>86</v>
      </c>
      <c r="C2" s="44" t="s">
        <v>67</v>
      </c>
      <c r="D2" s="86" t="s">
        <v>57</v>
      </c>
      <c r="E2" s="86" t="s">
        <v>58</v>
      </c>
      <c r="F2" s="86" t="s">
        <v>59</v>
      </c>
      <c r="G2" s="86" t="s">
        <v>60</v>
      </c>
      <c r="H2" s="86" t="s">
        <v>61</v>
      </c>
      <c r="I2" s="44"/>
      <c r="J2" s="204" t="s">
        <v>57</v>
      </c>
      <c r="K2" s="204"/>
      <c r="L2" s="204"/>
      <c r="M2" s="204" t="s">
        <v>58</v>
      </c>
      <c r="N2" s="204"/>
      <c r="O2" s="204"/>
      <c r="P2" s="204" t="s">
        <v>59</v>
      </c>
      <c r="Q2" s="204"/>
      <c r="R2" s="204"/>
      <c r="S2" s="204" t="s">
        <v>60</v>
      </c>
      <c r="T2" s="204"/>
      <c r="U2" s="204"/>
      <c r="V2" s="204" t="s">
        <v>61</v>
      </c>
      <c r="W2" s="204"/>
      <c r="X2" s="20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44"/>
      <c r="CO2" s="44"/>
      <c r="CP2" s="44"/>
      <c r="CQ2" s="44"/>
      <c r="CR2" s="44"/>
      <c r="CS2" s="44"/>
      <c r="CT2" s="44"/>
      <c r="CU2" s="44"/>
      <c r="CV2" s="44"/>
      <c r="CW2" s="44"/>
      <c r="CX2" s="44"/>
      <c r="CY2" s="44"/>
      <c r="CZ2" s="44"/>
      <c r="DA2" s="44"/>
      <c r="DB2" s="44"/>
      <c r="DC2" s="44"/>
      <c r="DD2" s="44"/>
      <c r="DE2" s="44"/>
      <c r="DF2" s="44"/>
      <c r="DG2" s="44"/>
      <c r="DH2" s="44"/>
      <c r="DI2" s="44"/>
      <c r="DJ2" s="44"/>
      <c r="DK2" s="44"/>
      <c r="DL2" s="44"/>
      <c r="DM2" s="44"/>
      <c r="DN2" s="44"/>
      <c r="DO2" s="44"/>
      <c r="DP2" s="44"/>
      <c r="DQ2" s="44"/>
      <c r="DR2" s="44"/>
      <c r="DS2" s="44"/>
      <c r="DT2" s="44"/>
      <c r="DU2" s="44"/>
      <c r="DV2" s="44"/>
      <c r="DW2" s="44"/>
      <c r="DX2" s="44"/>
      <c r="DY2" s="44"/>
      <c r="DZ2" s="44"/>
      <c r="EA2" s="44"/>
      <c r="EB2" s="44"/>
      <c r="EC2" s="44"/>
      <c r="ED2" s="44"/>
      <c r="EE2" s="44"/>
      <c r="EF2" s="44"/>
      <c r="EG2" s="44"/>
      <c r="EH2" s="44"/>
      <c r="EI2" s="44"/>
      <c r="EJ2" s="44"/>
      <c r="EK2" s="44"/>
      <c r="EL2" s="44"/>
      <c r="EM2" s="44"/>
      <c r="EN2" s="44"/>
      <c r="EO2" s="44"/>
      <c r="EP2" s="44"/>
      <c r="EQ2" s="44"/>
      <c r="ER2" s="44"/>
      <c r="ES2" s="44"/>
      <c r="ET2" s="44"/>
      <c r="EU2" s="44"/>
      <c r="EV2" s="44"/>
      <c r="EW2" s="44"/>
      <c r="EX2" s="44"/>
      <c r="EY2" s="44"/>
      <c r="EZ2" s="44"/>
      <c r="FA2" s="44"/>
      <c r="FB2" s="44"/>
      <c r="FC2" s="44"/>
      <c r="FD2" s="44"/>
      <c r="FE2" s="44"/>
      <c r="FF2" s="44"/>
      <c r="FG2" s="44"/>
      <c r="FH2" s="44"/>
      <c r="FI2" s="44"/>
      <c r="FJ2" s="44"/>
      <c r="FK2" s="44"/>
      <c r="FL2" s="44"/>
      <c r="FM2" s="44"/>
      <c r="FN2" s="44"/>
    </row>
    <row r="3" spans="1:170" s="3" customFormat="1" ht="13.8" thickBot="1" x14ac:dyDescent="0.3">
      <c r="A3" s="46"/>
      <c r="B3" s="72"/>
      <c r="C3" s="46"/>
      <c r="D3" s="95" t="s">
        <v>24</v>
      </c>
      <c r="E3" s="95" t="s">
        <v>24</v>
      </c>
      <c r="F3" s="95" t="s">
        <v>24</v>
      </c>
      <c r="G3" s="95" t="s">
        <v>24</v>
      </c>
      <c r="H3" s="95" t="s">
        <v>24</v>
      </c>
      <c r="I3" s="44"/>
      <c r="J3" s="156" t="s">
        <v>27</v>
      </c>
      <c r="K3" s="156" t="s">
        <v>91</v>
      </c>
      <c r="L3" s="156" t="s">
        <v>92</v>
      </c>
      <c r="M3" s="156" t="s">
        <v>27</v>
      </c>
      <c r="N3" s="156" t="s">
        <v>91</v>
      </c>
      <c r="O3" s="156" t="s">
        <v>92</v>
      </c>
      <c r="P3" s="156" t="s">
        <v>27</v>
      </c>
      <c r="Q3" s="156" t="s">
        <v>91</v>
      </c>
      <c r="R3" s="156" t="s">
        <v>92</v>
      </c>
      <c r="S3" s="156" t="s">
        <v>27</v>
      </c>
      <c r="T3" s="156" t="s">
        <v>91</v>
      </c>
      <c r="U3" s="156" t="s">
        <v>92</v>
      </c>
      <c r="V3" s="156" t="s">
        <v>27</v>
      </c>
      <c r="W3" s="156" t="s">
        <v>91</v>
      </c>
      <c r="X3" s="156" t="s">
        <v>92</v>
      </c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  <c r="CB3" s="44"/>
      <c r="CC3" s="44"/>
      <c r="CD3" s="44"/>
      <c r="CE3" s="44"/>
      <c r="CF3" s="44"/>
      <c r="CG3" s="44"/>
      <c r="CH3" s="44"/>
      <c r="CI3" s="44"/>
      <c r="CJ3" s="44"/>
      <c r="CK3" s="44"/>
      <c r="CL3" s="44"/>
      <c r="CM3" s="44"/>
      <c r="CN3" s="44"/>
      <c r="CO3" s="44"/>
      <c r="CP3" s="44"/>
      <c r="CQ3" s="44"/>
      <c r="CR3" s="44"/>
      <c r="CS3" s="44"/>
      <c r="CT3" s="44"/>
      <c r="CU3" s="44"/>
      <c r="CV3" s="44"/>
      <c r="CW3" s="44"/>
      <c r="CX3" s="44"/>
      <c r="CY3" s="44"/>
      <c r="CZ3" s="44"/>
      <c r="DA3" s="44"/>
      <c r="DB3" s="44"/>
      <c r="DC3" s="44"/>
      <c r="DD3" s="44"/>
      <c r="DE3" s="44"/>
      <c r="DF3" s="44"/>
      <c r="DG3" s="44"/>
      <c r="DH3" s="44"/>
      <c r="DI3" s="44"/>
      <c r="DJ3" s="44"/>
      <c r="DK3" s="44"/>
      <c r="DL3" s="44"/>
      <c r="DM3" s="44"/>
      <c r="DN3" s="44"/>
      <c r="DO3" s="44"/>
      <c r="DP3" s="44"/>
      <c r="DQ3" s="44"/>
      <c r="DR3" s="44"/>
      <c r="DS3" s="44"/>
      <c r="DT3" s="44"/>
      <c r="DU3" s="44"/>
      <c r="DV3" s="44"/>
      <c r="DW3" s="44"/>
      <c r="DX3" s="44"/>
      <c r="DY3" s="44"/>
      <c r="DZ3" s="44"/>
      <c r="EA3" s="44"/>
      <c r="EB3" s="44"/>
      <c r="EC3" s="44"/>
      <c r="ED3" s="44"/>
      <c r="EE3" s="44"/>
      <c r="EF3" s="44"/>
      <c r="EG3" s="44"/>
      <c r="EH3" s="44"/>
      <c r="EI3" s="44"/>
      <c r="EJ3" s="44"/>
      <c r="EK3" s="44"/>
      <c r="EL3" s="44"/>
      <c r="EM3" s="44"/>
      <c r="EN3" s="44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4"/>
      <c r="EZ3" s="44"/>
      <c r="FA3" s="44"/>
      <c r="FB3" s="44"/>
      <c r="FC3" s="44"/>
      <c r="FD3" s="44"/>
      <c r="FE3" s="44"/>
      <c r="FF3" s="44"/>
      <c r="FG3" s="44"/>
      <c r="FH3" s="44"/>
      <c r="FI3" s="44"/>
      <c r="FJ3" s="44"/>
      <c r="FK3" s="44"/>
      <c r="FL3" s="44"/>
      <c r="FM3" s="44"/>
      <c r="FN3" s="44"/>
    </row>
    <row r="4" spans="1:170" s="5" customFormat="1" x14ac:dyDescent="0.25">
      <c r="A4" s="36" t="s">
        <v>56</v>
      </c>
      <c r="B4" s="73" t="s">
        <v>96</v>
      </c>
      <c r="C4" s="37" t="s">
        <v>83</v>
      </c>
      <c r="D4" s="88">
        <v>13.7</v>
      </c>
      <c r="E4" s="88">
        <v>15.6</v>
      </c>
      <c r="F4" s="88">
        <v>17.7</v>
      </c>
      <c r="G4" s="88">
        <v>37.299999999999997</v>
      </c>
      <c r="H4" s="88">
        <v>73.400000000000006</v>
      </c>
      <c r="I4" s="43"/>
      <c r="J4" s="157">
        <f t="shared" ref="J4:J24" si="0">$D$27</f>
        <v>11.5</v>
      </c>
      <c r="K4" s="157">
        <f t="shared" ref="K4:K24" si="1">($D$27)-(3*$D$30)</f>
        <v>-5.1790214974054827</v>
      </c>
      <c r="L4" s="157">
        <f t="shared" ref="L4:L24" si="2">($D$27)+(3*$D$30)</f>
        <v>28.179021497405483</v>
      </c>
      <c r="M4" s="157">
        <f t="shared" ref="M4:M24" si="3">$E$27</f>
        <v>14.9</v>
      </c>
      <c r="N4" s="157">
        <f t="shared" ref="N4:N24" si="4">($E$27)-(3*$E$30)</f>
        <v>9.3403261675315079</v>
      </c>
      <c r="O4" s="157">
        <f t="shared" ref="O4:O24" si="5">($E$27)+(3*$E$30)</f>
        <v>20.459673832468493</v>
      </c>
      <c r="P4" s="157">
        <f t="shared" ref="P4:P24" si="6">$F$27</f>
        <v>21.53</v>
      </c>
      <c r="Q4" s="157">
        <f t="shared" ref="Q4:Q24" si="7">($F$27)-(3*$F$30)</f>
        <v>14.413617494440329</v>
      </c>
      <c r="R4" s="157">
        <f t="shared" ref="R4:R24" si="8">($F$27)+(3*$F$30)</f>
        <v>28.646382505559671</v>
      </c>
      <c r="S4" s="157">
        <f t="shared" ref="S4:S24" si="9">$G$27</f>
        <v>39.090000000000003</v>
      </c>
      <c r="T4" s="157">
        <f t="shared" ref="T4:T24" si="10">($G$27)-(3*$G$30)</f>
        <v>27.970652335063011</v>
      </c>
      <c r="U4" s="157">
        <f t="shared" ref="U4:U24" si="11">($G$27)+(3*$G$30)</f>
        <v>50.209347664936999</v>
      </c>
      <c r="V4" s="157">
        <f t="shared" ref="V4:V24" si="12">$H$27</f>
        <v>75.83</v>
      </c>
      <c r="W4" s="157">
        <f t="shared" ref="W4:W24" si="13">($H$27)-(3*$H$30)</f>
        <v>70.04793921423277</v>
      </c>
      <c r="X4" s="157">
        <f t="shared" ref="X4:X24" si="14">($H$27)+(3*$H$30)</f>
        <v>81.612060785767227</v>
      </c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  <c r="CA4" s="43"/>
      <c r="CB4" s="43"/>
      <c r="CC4" s="43"/>
      <c r="CD4" s="43"/>
      <c r="CE4" s="43"/>
      <c r="CF4" s="43"/>
      <c r="CG4" s="43"/>
      <c r="CH4" s="43"/>
      <c r="CI4" s="43"/>
      <c r="CJ4" s="43"/>
      <c r="CK4" s="43"/>
      <c r="CL4" s="43"/>
      <c r="CM4" s="43"/>
      <c r="CN4" s="43"/>
      <c r="CO4" s="43"/>
      <c r="CP4" s="43"/>
      <c r="CQ4" s="43"/>
      <c r="CR4" s="43"/>
      <c r="CS4" s="43"/>
      <c r="CT4" s="43"/>
      <c r="CU4" s="43"/>
      <c r="CV4" s="43"/>
      <c r="CW4" s="43"/>
      <c r="CX4" s="43"/>
      <c r="CY4" s="43"/>
      <c r="CZ4" s="43"/>
      <c r="DA4" s="43"/>
      <c r="DB4" s="43"/>
      <c r="DC4" s="43"/>
      <c r="DD4" s="43"/>
      <c r="DE4" s="43"/>
      <c r="DF4" s="43"/>
      <c r="DG4" s="43"/>
      <c r="DH4" s="43"/>
      <c r="DI4" s="43"/>
      <c r="DJ4" s="43"/>
      <c r="DK4" s="43"/>
      <c r="DL4" s="43"/>
      <c r="DM4" s="43"/>
      <c r="DN4" s="43"/>
      <c r="DO4" s="43"/>
      <c r="DP4" s="43"/>
      <c r="DQ4" s="43"/>
      <c r="DR4" s="43"/>
      <c r="DS4" s="43"/>
      <c r="DT4" s="43"/>
      <c r="DU4" s="43"/>
      <c r="DV4" s="43"/>
      <c r="DW4" s="43"/>
      <c r="DX4" s="43"/>
      <c r="DY4" s="43"/>
      <c r="DZ4" s="43"/>
      <c r="EA4" s="43"/>
      <c r="EB4" s="43"/>
      <c r="EC4" s="43"/>
      <c r="ED4" s="43"/>
      <c r="EE4" s="43"/>
      <c r="EF4" s="43"/>
      <c r="EG4" s="43"/>
      <c r="EH4" s="43"/>
      <c r="EI4" s="43"/>
      <c r="EJ4" s="43"/>
      <c r="EK4" s="43"/>
      <c r="EL4" s="43"/>
      <c r="EM4" s="43"/>
      <c r="EN4" s="43"/>
      <c r="EO4" s="43"/>
      <c r="EP4" s="43"/>
      <c r="EQ4" s="43"/>
      <c r="ER4" s="43"/>
      <c r="ES4" s="43"/>
      <c r="ET4" s="43"/>
      <c r="EU4" s="43"/>
      <c r="EV4" s="43"/>
      <c r="EW4" s="43"/>
      <c r="EX4" s="43"/>
      <c r="EY4" s="43"/>
      <c r="EZ4" s="43"/>
      <c r="FA4" s="43"/>
      <c r="FB4" s="43"/>
      <c r="FC4" s="43"/>
      <c r="FD4" s="43"/>
      <c r="FE4" s="43"/>
      <c r="FF4" s="43"/>
      <c r="FG4" s="43"/>
      <c r="FH4" s="43"/>
      <c r="FI4" s="43"/>
      <c r="FJ4" s="43"/>
      <c r="FK4" s="43"/>
      <c r="FL4" s="43"/>
      <c r="FM4" s="43"/>
      <c r="FN4" s="43"/>
    </row>
    <row r="5" spans="1:170" s="5" customFormat="1" x14ac:dyDescent="0.25">
      <c r="A5" s="36" t="s">
        <v>56</v>
      </c>
      <c r="B5" s="73" t="s">
        <v>96</v>
      </c>
      <c r="C5" s="37" t="s">
        <v>84</v>
      </c>
      <c r="D5" s="88">
        <v>13.8</v>
      </c>
      <c r="E5" s="88">
        <v>14.9</v>
      </c>
      <c r="F5" s="88">
        <v>18.399999999999999</v>
      </c>
      <c r="G5" s="88">
        <v>38</v>
      </c>
      <c r="H5" s="88">
        <v>73.5</v>
      </c>
      <c r="I5" s="43"/>
      <c r="J5" s="157">
        <f t="shared" si="0"/>
        <v>11.5</v>
      </c>
      <c r="K5" s="157">
        <f t="shared" si="1"/>
        <v>-5.1790214974054827</v>
      </c>
      <c r="L5" s="157">
        <f t="shared" si="2"/>
        <v>28.179021497405483</v>
      </c>
      <c r="M5" s="157">
        <f t="shared" si="3"/>
        <v>14.9</v>
      </c>
      <c r="N5" s="157">
        <f t="shared" si="4"/>
        <v>9.3403261675315079</v>
      </c>
      <c r="O5" s="157">
        <f t="shared" si="5"/>
        <v>20.459673832468493</v>
      </c>
      <c r="P5" s="157">
        <f t="shared" si="6"/>
        <v>21.53</v>
      </c>
      <c r="Q5" s="157">
        <f t="shared" si="7"/>
        <v>14.413617494440329</v>
      </c>
      <c r="R5" s="157">
        <f t="shared" si="8"/>
        <v>28.646382505559671</v>
      </c>
      <c r="S5" s="157">
        <f t="shared" si="9"/>
        <v>39.090000000000003</v>
      </c>
      <c r="T5" s="157">
        <f t="shared" si="10"/>
        <v>27.970652335063011</v>
      </c>
      <c r="U5" s="157">
        <f t="shared" si="11"/>
        <v>50.209347664936999</v>
      </c>
      <c r="V5" s="157">
        <f t="shared" si="12"/>
        <v>75.83</v>
      </c>
      <c r="W5" s="157">
        <f t="shared" si="13"/>
        <v>70.04793921423277</v>
      </c>
      <c r="X5" s="157">
        <f t="shared" si="14"/>
        <v>81.612060785767227</v>
      </c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  <c r="EC5" s="43"/>
      <c r="ED5" s="43"/>
      <c r="EE5" s="43"/>
      <c r="EF5" s="43"/>
      <c r="EG5" s="43"/>
      <c r="EH5" s="43"/>
      <c r="EI5" s="43"/>
      <c r="EJ5" s="43"/>
      <c r="EK5" s="43"/>
      <c r="EL5" s="43"/>
      <c r="EM5" s="43"/>
      <c r="EN5" s="43"/>
      <c r="EO5" s="43"/>
      <c r="EP5" s="43"/>
      <c r="EQ5" s="43"/>
      <c r="ER5" s="43"/>
      <c r="ES5" s="43"/>
      <c r="ET5" s="43"/>
      <c r="EU5" s="43"/>
      <c r="EV5" s="43"/>
      <c r="EW5" s="43"/>
      <c r="EX5" s="43"/>
      <c r="EY5" s="43"/>
      <c r="EZ5" s="43"/>
      <c r="FA5" s="43"/>
      <c r="FB5" s="43"/>
      <c r="FC5" s="43"/>
      <c r="FD5" s="43"/>
      <c r="FE5" s="43"/>
      <c r="FF5" s="43"/>
      <c r="FG5" s="43"/>
      <c r="FH5" s="43"/>
      <c r="FI5" s="43"/>
      <c r="FJ5" s="43"/>
      <c r="FK5" s="43"/>
      <c r="FL5" s="43"/>
      <c r="FM5" s="43"/>
      <c r="FN5" s="43"/>
    </row>
    <row r="6" spans="1:170" s="5" customFormat="1" x14ac:dyDescent="0.25">
      <c r="A6" s="36" t="s">
        <v>56</v>
      </c>
      <c r="B6" s="73" t="s">
        <v>96</v>
      </c>
      <c r="C6" s="37" t="s">
        <v>85</v>
      </c>
      <c r="D6" s="88">
        <v>13.5</v>
      </c>
      <c r="E6" s="88">
        <v>14.8</v>
      </c>
      <c r="F6" s="88">
        <v>18.2</v>
      </c>
      <c r="G6" s="88">
        <v>37.799999999999997</v>
      </c>
      <c r="H6" s="88">
        <v>75.2</v>
      </c>
      <c r="I6" s="43"/>
      <c r="J6" s="157">
        <f t="shared" si="0"/>
        <v>11.5</v>
      </c>
      <c r="K6" s="157">
        <f t="shared" si="1"/>
        <v>-5.1790214974054827</v>
      </c>
      <c r="L6" s="157">
        <f t="shared" si="2"/>
        <v>28.179021497405483</v>
      </c>
      <c r="M6" s="157">
        <f t="shared" si="3"/>
        <v>14.9</v>
      </c>
      <c r="N6" s="157">
        <f t="shared" si="4"/>
        <v>9.3403261675315079</v>
      </c>
      <c r="O6" s="157">
        <f t="shared" si="5"/>
        <v>20.459673832468493</v>
      </c>
      <c r="P6" s="157">
        <f t="shared" si="6"/>
        <v>21.53</v>
      </c>
      <c r="Q6" s="157">
        <f t="shared" si="7"/>
        <v>14.413617494440329</v>
      </c>
      <c r="R6" s="157">
        <f t="shared" si="8"/>
        <v>28.646382505559671</v>
      </c>
      <c r="S6" s="157">
        <f t="shared" si="9"/>
        <v>39.090000000000003</v>
      </c>
      <c r="T6" s="157">
        <f t="shared" si="10"/>
        <v>27.970652335063011</v>
      </c>
      <c r="U6" s="157">
        <f t="shared" si="11"/>
        <v>50.209347664936999</v>
      </c>
      <c r="V6" s="157">
        <f t="shared" si="12"/>
        <v>75.83</v>
      </c>
      <c r="W6" s="157">
        <f t="shared" si="13"/>
        <v>70.04793921423277</v>
      </c>
      <c r="X6" s="157">
        <f t="shared" si="14"/>
        <v>81.612060785767227</v>
      </c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  <c r="DT6" s="43"/>
      <c r="DU6" s="43"/>
      <c r="DV6" s="43"/>
      <c r="DW6" s="43"/>
      <c r="DX6" s="43"/>
      <c r="DY6" s="43"/>
      <c r="DZ6" s="43"/>
      <c r="EA6" s="43"/>
      <c r="EB6" s="43"/>
      <c r="EC6" s="43"/>
      <c r="ED6" s="43"/>
      <c r="EE6" s="43"/>
      <c r="EF6" s="43"/>
      <c r="EG6" s="43"/>
      <c r="EH6" s="43"/>
      <c r="EI6" s="43"/>
      <c r="EJ6" s="43"/>
      <c r="EK6" s="43"/>
      <c r="EL6" s="43"/>
      <c r="EM6" s="43"/>
      <c r="EN6" s="43"/>
      <c r="EO6" s="43"/>
      <c r="EP6" s="43"/>
      <c r="EQ6" s="43"/>
      <c r="ER6" s="43"/>
      <c r="ES6" s="43"/>
      <c r="ET6" s="43"/>
      <c r="EU6" s="43"/>
      <c r="EV6" s="43"/>
      <c r="EW6" s="43"/>
      <c r="EX6" s="43"/>
      <c r="EY6" s="43"/>
      <c r="EZ6" s="43"/>
      <c r="FA6" s="43"/>
      <c r="FB6" s="43"/>
      <c r="FC6" s="43"/>
      <c r="FD6" s="43"/>
      <c r="FE6" s="43"/>
      <c r="FF6" s="43"/>
      <c r="FG6" s="43"/>
      <c r="FH6" s="43"/>
      <c r="FI6" s="43"/>
      <c r="FJ6" s="43"/>
      <c r="FK6" s="43"/>
      <c r="FL6" s="43"/>
      <c r="FM6" s="43"/>
      <c r="FN6" s="43"/>
    </row>
    <row r="7" spans="1:170" s="5" customFormat="1" x14ac:dyDescent="0.25">
      <c r="A7" s="36" t="s">
        <v>15</v>
      </c>
      <c r="B7" s="73" t="s">
        <v>97</v>
      </c>
      <c r="C7" s="37" t="s">
        <v>83</v>
      </c>
      <c r="D7" s="88">
        <v>11.8</v>
      </c>
      <c r="E7" s="88">
        <v>16.899999999999999</v>
      </c>
      <c r="F7" s="88">
        <v>22.5</v>
      </c>
      <c r="G7" s="88">
        <v>39.9</v>
      </c>
      <c r="H7" s="88">
        <v>74.8</v>
      </c>
      <c r="I7" s="43"/>
      <c r="J7" s="157">
        <f t="shared" si="0"/>
        <v>11.5</v>
      </c>
      <c r="K7" s="157">
        <f t="shared" si="1"/>
        <v>-5.1790214974054827</v>
      </c>
      <c r="L7" s="157">
        <f t="shared" si="2"/>
        <v>28.179021497405483</v>
      </c>
      <c r="M7" s="157">
        <f t="shared" si="3"/>
        <v>14.9</v>
      </c>
      <c r="N7" s="157">
        <f t="shared" si="4"/>
        <v>9.3403261675315079</v>
      </c>
      <c r="O7" s="157">
        <f t="shared" si="5"/>
        <v>20.459673832468493</v>
      </c>
      <c r="P7" s="157">
        <f t="shared" si="6"/>
        <v>21.53</v>
      </c>
      <c r="Q7" s="157">
        <f t="shared" si="7"/>
        <v>14.413617494440329</v>
      </c>
      <c r="R7" s="157">
        <f t="shared" si="8"/>
        <v>28.646382505559671</v>
      </c>
      <c r="S7" s="157">
        <f t="shared" si="9"/>
        <v>39.090000000000003</v>
      </c>
      <c r="T7" s="157">
        <f t="shared" si="10"/>
        <v>27.970652335063011</v>
      </c>
      <c r="U7" s="157">
        <f t="shared" si="11"/>
        <v>50.209347664936999</v>
      </c>
      <c r="V7" s="157">
        <f t="shared" si="12"/>
        <v>75.83</v>
      </c>
      <c r="W7" s="157">
        <f t="shared" si="13"/>
        <v>70.04793921423277</v>
      </c>
      <c r="X7" s="157">
        <f t="shared" si="14"/>
        <v>81.612060785767227</v>
      </c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  <c r="BX7" s="43"/>
      <c r="BY7" s="43"/>
      <c r="BZ7" s="43"/>
      <c r="CA7" s="43"/>
      <c r="CB7" s="43"/>
      <c r="CC7" s="43"/>
      <c r="CD7" s="43"/>
      <c r="CE7" s="43"/>
      <c r="CF7" s="43"/>
      <c r="CG7" s="43"/>
      <c r="CH7" s="43"/>
      <c r="CI7" s="43"/>
      <c r="CJ7" s="43"/>
      <c r="CK7" s="43"/>
      <c r="CL7" s="43"/>
      <c r="CM7" s="43"/>
      <c r="CN7" s="43"/>
      <c r="CO7" s="43"/>
      <c r="CP7" s="43"/>
      <c r="CQ7" s="43"/>
      <c r="CR7" s="43"/>
      <c r="CS7" s="43"/>
      <c r="CT7" s="43"/>
      <c r="CU7" s="43"/>
      <c r="CV7" s="43"/>
      <c r="CW7" s="43"/>
      <c r="CX7" s="43"/>
      <c r="CY7" s="43"/>
      <c r="CZ7" s="43"/>
      <c r="DA7" s="43"/>
      <c r="DB7" s="43"/>
      <c r="DC7" s="43"/>
      <c r="DD7" s="43"/>
      <c r="DE7" s="43"/>
      <c r="DF7" s="43"/>
      <c r="DG7" s="43"/>
      <c r="DH7" s="43"/>
      <c r="DI7" s="43"/>
      <c r="DJ7" s="43"/>
      <c r="DK7" s="43"/>
      <c r="DL7" s="43"/>
      <c r="DM7" s="43"/>
      <c r="DN7" s="43"/>
      <c r="DO7" s="43"/>
      <c r="DP7" s="43"/>
      <c r="DQ7" s="43"/>
      <c r="DR7" s="43"/>
      <c r="DS7" s="43"/>
      <c r="DT7" s="43"/>
      <c r="DU7" s="43"/>
      <c r="DV7" s="43"/>
      <c r="DW7" s="43"/>
      <c r="DX7" s="43"/>
      <c r="DY7" s="43"/>
      <c r="DZ7" s="43"/>
      <c r="EA7" s="43"/>
      <c r="EB7" s="43"/>
      <c r="EC7" s="43"/>
      <c r="ED7" s="43"/>
      <c r="EE7" s="43"/>
      <c r="EF7" s="43"/>
      <c r="EG7" s="43"/>
      <c r="EH7" s="43"/>
      <c r="EI7" s="43"/>
      <c r="EJ7" s="43"/>
      <c r="EK7" s="43"/>
      <c r="EL7" s="43"/>
      <c r="EM7" s="43"/>
      <c r="EN7" s="43"/>
      <c r="EO7" s="43"/>
      <c r="EP7" s="43"/>
      <c r="EQ7" s="43"/>
      <c r="ER7" s="43"/>
      <c r="ES7" s="43"/>
      <c r="ET7" s="43"/>
      <c r="EU7" s="43"/>
      <c r="EV7" s="43"/>
      <c r="EW7" s="43"/>
      <c r="EX7" s="43"/>
      <c r="EY7" s="43"/>
      <c r="EZ7" s="43"/>
      <c r="FA7" s="43"/>
      <c r="FB7" s="43"/>
      <c r="FC7" s="43"/>
      <c r="FD7" s="43"/>
      <c r="FE7" s="43"/>
      <c r="FF7" s="43"/>
      <c r="FG7" s="43"/>
      <c r="FH7" s="43"/>
      <c r="FI7" s="43"/>
      <c r="FJ7" s="43"/>
      <c r="FK7" s="43"/>
      <c r="FL7" s="43"/>
      <c r="FM7" s="43"/>
      <c r="FN7" s="43"/>
    </row>
    <row r="8" spans="1:170" s="5" customFormat="1" x14ac:dyDescent="0.25">
      <c r="A8" s="36" t="s">
        <v>15</v>
      </c>
      <c r="B8" s="73" t="s">
        <v>97</v>
      </c>
      <c r="C8" s="37" t="s">
        <v>84</v>
      </c>
      <c r="D8" s="88">
        <v>11.5</v>
      </c>
      <c r="E8" s="88">
        <v>14.4</v>
      </c>
      <c r="F8" s="88">
        <v>21.7</v>
      </c>
      <c r="G8" s="88">
        <v>39</v>
      </c>
      <c r="H8" s="88">
        <v>75.900000000000006</v>
      </c>
      <c r="I8" s="43"/>
      <c r="J8" s="157">
        <f t="shared" si="0"/>
        <v>11.5</v>
      </c>
      <c r="K8" s="157">
        <f t="shared" si="1"/>
        <v>-5.1790214974054827</v>
      </c>
      <c r="L8" s="157">
        <f t="shared" si="2"/>
        <v>28.179021497405483</v>
      </c>
      <c r="M8" s="157">
        <f t="shared" si="3"/>
        <v>14.9</v>
      </c>
      <c r="N8" s="157">
        <f t="shared" si="4"/>
        <v>9.3403261675315079</v>
      </c>
      <c r="O8" s="157">
        <f t="shared" si="5"/>
        <v>20.459673832468493</v>
      </c>
      <c r="P8" s="157">
        <f t="shared" si="6"/>
        <v>21.53</v>
      </c>
      <c r="Q8" s="157">
        <f t="shared" si="7"/>
        <v>14.413617494440329</v>
      </c>
      <c r="R8" s="157">
        <f t="shared" si="8"/>
        <v>28.646382505559671</v>
      </c>
      <c r="S8" s="157">
        <f t="shared" si="9"/>
        <v>39.090000000000003</v>
      </c>
      <c r="T8" s="157">
        <f t="shared" si="10"/>
        <v>27.970652335063011</v>
      </c>
      <c r="U8" s="157">
        <f t="shared" si="11"/>
        <v>50.209347664936999</v>
      </c>
      <c r="V8" s="157">
        <f t="shared" si="12"/>
        <v>75.83</v>
      </c>
      <c r="W8" s="157">
        <f t="shared" si="13"/>
        <v>70.04793921423277</v>
      </c>
      <c r="X8" s="157">
        <f t="shared" si="14"/>
        <v>81.612060785767227</v>
      </c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  <c r="CL8" s="43"/>
      <c r="CM8" s="43"/>
      <c r="CN8" s="43"/>
      <c r="CO8" s="43"/>
      <c r="CP8" s="43"/>
      <c r="CQ8" s="43"/>
      <c r="CR8" s="43"/>
      <c r="CS8" s="43"/>
      <c r="CT8" s="43"/>
      <c r="CU8" s="43"/>
      <c r="CV8" s="43"/>
      <c r="CW8" s="43"/>
      <c r="CX8" s="43"/>
      <c r="CY8" s="43"/>
      <c r="CZ8" s="43"/>
      <c r="DA8" s="43"/>
      <c r="DB8" s="43"/>
      <c r="DC8" s="43"/>
      <c r="DD8" s="43"/>
      <c r="DE8" s="43"/>
      <c r="DF8" s="43"/>
      <c r="DG8" s="43"/>
      <c r="DH8" s="43"/>
      <c r="DI8" s="43"/>
      <c r="DJ8" s="43"/>
      <c r="DK8" s="43"/>
      <c r="DL8" s="43"/>
      <c r="DM8" s="43"/>
      <c r="DN8" s="43"/>
      <c r="DO8" s="43"/>
      <c r="DP8" s="43"/>
      <c r="DQ8" s="43"/>
      <c r="DR8" s="43"/>
      <c r="DS8" s="43"/>
      <c r="DT8" s="43"/>
      <c r="DU8" s="43"/>
      <c r="DV8" s="43"/>
      <c r="DW8" s="43"/>
      <c r="DX8" s="43"/>
      <c r="DY8" s="43"/>
      <c r="DZ8" s="43"/>
      <c r="EA8" s="43"/>
      <c r="EB8" s="43"/>
      <c r="EC8" s="43"/>
      <c r="ED8" s="43"/>
      <c r="EE8" s="43"/>
      <c r="EF8" s="43"/>
      <c r="EG8" s="43"/>
      <c r="EH8" s="43"/>
      <c r="EI8" s="43"/>
      <c r="EJ8" s="43"/>
      <c r="EK8" s="43"/>
      <c r="EL8" s="43"/>
      <c r="EM8" s="43"/>
      <c r="EN8" s="43"/>
      <c r="EO8" s="43"/>
      <c r="EP8" s="43"/>
      <c r="EQ8" s="43"/>
      <c r="ER8" s="43"/>
      <c r="ES8" s="43"/>
      <c r="ET8" s="43"/>
      <c r="EU8" s="43"/>
      <c r="EV8" s="43"/>
      <c r="EW8" s="43"/>
      <c r="EX8" s="43"/>
      <c r="EY8" s="43"/>
      <c r="EZ8" s="43"/>
      <c r="FA8" s="43"/>
      <c r="FB8" s="43"/>
      <c r="FC8" s="43"/>
      <c r="FD8" s="43"/>
      <c r="FE8" s="43"/>
      <c r="FF8" s="43"/>
      <c r="FG8" s="43"/>
      <c r="FH8" s="43"/>
      <c r="FI8" s="43"/>
      <c r="FJ8" s="43"/>
      <c r="FK8" s="43"/>
      <c r="FL8" s="43"/>
      <c r="FM8" s="43"/>
      <c r="FN8" s="43"/>
    </row>
    <row r="9" spans="1:170" s="5" customFormat="1" x14ac:dyDescent="0.25">
      <c r="A9" s="36" t="s">
        <v>15</v>
      </c>
      <c r="B9" s="73" t="s">
        <v>97</v>
      </c>
      <c r="C9" s="37" t="s">
        <v>85</v>
      </c>
      <c r="D9" s="88">
        <v>9.3000000000000007</v>
      </c>
      <c r="E9" s="88">
        <v>14.4</v>
      </c>
      <c r="F9" s="88">
        <v>20.9</v>
      </c>
      <c r="G9" s="88">
        <v>38.6</v>
      </c>
      <c r="H9" s="88">
        <v>75</v>
      </c>
      <c r="I9" s="178"/>
      <c r="J9" s="157">
        <f t="shared" si="0"/>
        <v>11.5</v>
      </c>
      <c r="K9" s="157">
        <f t="shared" si="1"/>
        <v>-5.1790214974054827</v>
      </c>
      <c r="L9" s="157">
        <f t="shared" si="2"/>
        <v>28.179021497405483</v>
      </c>
      <c r="M9" s="157">
        <f t="shared" si="3"/>
        <v>14.9</v>
      </c>
      <c r="N9" s="157">
        <f t="shared" si="4"/>
        <v>9.3403261675315079</v>
      </c>
      <c r="O9" s="157">
        <f t="shared" si="5"/>
        <v>20.459673832468493</v>
      </c>
      <c r="P9" s="157">
        <f t="shared" si="6"/>
        <v>21.53</v>
      </c>
      <c r="Q9" s="157">
        <f t="shared" si="7"/>
        <v>14.413617494440329</v>
      </c>
      <c r="R9" s="157">
        <f t="shared" si="8"/>
        <v>28.646382505559671</v>
      </c>
      <c r="S9" s="157">
        <f t="shared" si="9"/>
        <v>39.090000000000003</v>
      </c>
      <c r="T9" s="157">
        <f t="shared" si="10"/>
        <v>27.970652335063011</v>
      </c>
      <c r="U9" s="157">
        <f t="shared" si="11"/>
        <v>50.209347664936999</v>
      </c>
      <c r="V9" s="157">
        <f t="shared" si="12"/>
        <v>75.83</v>
      </c>
      <c r="W9" s="157">
        <f t="shared" si="13"/>
        <v>70.04793921423277</v>
      </c>
      <c r="X9" s="157">
        <f t="shared" si="14"/>
        <v>81.612060785767227</v>
      </c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3"/>
      <c r="CE9" s="43"/>
      <c r="CF9" s="43"/>
      <c r="CG9" s="43"/>
      <c r="CH9" s="43"/>
      <c r="CI9" s="43"/>
      <c r="CJ9" s="43"/>
      <c r="CK9" s="43"/>
      <c r="CL9" s="43"/>
      <c r="CM9" s="43"/>
      <c r="CN9" s="43"/>
      <c r="CO9" s="43"/>
      <c r="CP9" s="43"/>
      <c r="CQ9" s="43"/>
      <c r="CR9" s="43"/>
      <c r="CS9" s="43"/>
      <c r="CT9" s="43"/>
      <c r="CU9" s="43"/>
      <c r="CV9" s="43"/>
      <c r="CW9" s="43"/>
      <c r="CX9" s="43"/>
      <c r="CY9" s="43"/>
      <c r="CZ9" s="43"/>
      <c r="DA9" s="43"/>
      <c r="DB9" s="43"/>
      <c r="DC9" s="43"/>
      <c r="DD9" s="43"/>
      <c r="DE9" s="43"/>
      <c r="DF9" s="43"/>
      <c r="DG9" s="43"/>
      <c r="DH9" s="43"/>
      <c r="DI9" s="43"/>
      <c r="DJ9" s="43"/>
      <c r="DK9" s="43"/>
      <c r="DL9" s="43"/>
      <c r="DM9" s="43"/>
      <c r="DN9" s="43"/>
      <c r="DO9" s="43"/>
      <c r="DP9" s="43"/>
      <c r="DQ9" s="43"/>
      <c r="DR9" s="43"/>
      <c r="DS9" s="43"/>
      <c r="DT9" s="43"/>
      <c r="DU9" s="43"/>
      <c r="DV9" s="43"/>
      <c r="DW9" s="43"/>
      <c r="DX9" s="43"/>
      <c r="DY9" s="43"/>
      <c r="DZ9" s="43"/>
      <c r="EA9" s="43"/>
      <c r="EB9" s="43"/>
      <c r="EC9" s="43"/>
      <c r="ED9" s="43"/>
      <c r="EE9" s="43"/>
      <c r="EF9" s="43"/>
      <c r="EG9" s="43"/>
      <c r="EH9" s="43"/>
      <c r="EI9" s="43"/>
      <c r="EJ9" s="43"/>
      <c r="EK9" s="43"/>
      <c r="EL9" s="43"/>
      <c r="EM9" s="43"/>
      <c r="EN9" s="43"/>
      <c r="EO9" s="43"/>
      <c r="EP9" s="43"/>
      <c r="EQ9" s="43"/>
      <c r="ER9" s="43"/>
      <c r="ES9" s="43"/>
      <c r="ET9" s="43"/>
      <c r="EU9" s="43"/>
      <c r="EV9" s="43"/>
      <c r="EW9" s="43"/>
      <c r="EX9" s="43"/>
      <c r="EY9" s="43"/>
      <c r="EZ9" s="43"/>
      <c r="FA9" s="43"/>
      <c r="FB9" s="43"/>
      <c r="FC9" s="43"/>
      <c r="FD9" s="43"/>
      <c r="FE9" s="43"/>
      <c r="FF9" s="43"/>
      <c r="FG9" s="43"/>
      <c r="FH9" s="43"/>
      <c r="FI9" s="43"/>
      <c r="FJ9" s="43"/>
      <c r="FK9" s="43"/>
      <c r="FL9" s="43"/>
      <c r="FM9" s="43"/>
      <c r="FN9" s="43"/>
    </row>
    <row r="10" spans="1:170" s="5" customFormat="1" x14ac:dyDescent="0.25">
      <c r="A10" s="36" t="s">
        <v>16</v>
      </c>
      <c r="B10" s="73" t="s">
        <v>173</v>
      </c>
      <c r="C10" s="37" t="s">
        <v>83</v>
      </c>
      <c r="D10" s="187">
        <v>6.2</v>
      </c>
      <c r="E10" s="186">
        <v>12.6</v>
      </c>
      <c r="F10" s="186">
        <v>23.4</v>
      </c>
      <c r="G10" s="186">
        <v>47.1</v>
      </c>
      <c r="H10" s="187">
        <v>78</v>
      </c>
      <c r="I10" s="43"/>
      <c r="J10" s="157">
        <f t="shared" si="0"/>
        <v>11.5</v>
      </c>
      <c r="K10" s="157">
        <f t="shared" si="1"/>
        <v>-5.1790214974054827</v>
      </c>
      <c r="L10" s="157">
        <f t="shared" si="2"/>
        <v>28.179021497405483</v>
      </c>
      <c r="M10" s="157">
        <f t="shared" si="3"/>
        <v>14.9</v>
      </c>
      <c r="N10" s="157">
        <f t="shared" si="4"/>
        <v>9.3403261675315079</v>
      </c>
      <c r="O10" s="157">
        <f t="shared" si="5"/>
        <v>20.459673832468493</v>
      </c>
      <c r="P10" s="157">
        <f t="shared" si="6"/>
        <v>21.53</v>
      </c>
      <c r="Q10" s="157">
        <f t="shared" si="7"/>
        <v>14.413617494440329</v>
      </c>
      <c r="R10" s="157">
        <f t="shared" si="8"/>
        <v>28.646382505559671</v>
      </c>
      <c r="S10" s="157">
        <f t="shared" si="9"/>
        <v>39.090000000000003</v>
      </c>
      <c r="T10" s="157">
        <f t="shared" si="10"/>
        <v>27.970652335063011</v>
      </c>
      <c r="U10" s="157">
        <f t="shared" si="11"/>
        <v>50.209347664936999</v>
      </c>
      <c r="V10" s="157">
        <f t="shared" si="12"/>
        <v>75.83</v>
      </c>
      <c r="W10" s="157">
        <f t="shared" si="13"/>
        <v>70.04793921423277</v>
      </c>
      <c r="X10" s="157">
        <f t="shared" si="14"/>
        <v>81.612060785767227</v>
      </c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3"/>
      <c r="CA10" s="43"/>
      <c r="CB10" s="43"/>
      <c r="CC10" s="43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3"/>
      <c r="CO10" s="43"/>
      <c r="CP10" s="43"/>
      <c r="CQ10" s="43"/>
      <c r="CR10" s="43"/>
      <c r="CS10" s="43"/>
      <c r="CT10" s="43"/>
      <c r="CU10" s="43"/>
      <c r="CV10" s="43"/>
      <c r="CW10" s="43"/>
      <c r="CX10" s="43"/>
      <c r="CY10" s="43"/>
      <c r="CZ10" s="43"/>
      <c r="DA10" s="43"/>
      <c r="DB10" s="43"/>
      <c r="DC10" s="43"/>
      <c r="DD10" s="43"/>
      <c r="DE10" s="43"/>
      <c r="DF10" s="43"/>
      <c r="DG10" s="43"/>
      <c r="DH10" s="43"/>
      <c r="DI10" s="43"/>
      <c r="DJ10" s="43"/>
      <c r="DK10" s="43"/>
      <c r="DL10" s="43"/>
      <c r="DM10" s="43"/>
      <c r="DN10" s="43"/>
      <c r="DO10" s="43"/>
      <c r="DP10" s="43"/>
      <c r="DQ10" s="43"/>
      <c r="DR10" s="43"/>
      <c r="DS10" s="43"/>
      <c r="DT10" s="43"/>
      <c r="DU10" s="43"/>
      <c r="DV10" s="43"/>
      <c r="DW10" s="43"/>
      <c r="DX10" s="43"/>
      <c r="DY10" s="43"/>
      <c r="DZ10" s="43"/>
      <c r="EA10" s="43"/>
      <c r="EB10" s="43"/>
      <c r="EC10" s="43"/>
      <c r="ED10" s="43"/>
      <c r="EE10" s="43"/>
      <c r="EF10" s="43"/>
      <c r="EG10" s="43"/>
      <c r="EH10" s="43"/>
      <c r="EI10" s="43"/>
      <c r="EJ10" s="43"/>
      <c r="EK10" s="43"/>
      <c r="EL10" s="43"/>
      <c r="EM10" s="43"/>
      <c r="EN10" s="43"/>
      <c r="EO10" s="43"/>
      <c r="EP10" s="43"/>
      <c r="EQ10" s="43"/>
      <c r="ER10" s="43"/>
      <c r="ES10" s="43"/>
      <c r="ET10" s="43"/>
      <c r="EU10" s="43"/>
      <c r="EV10" s="43"/>
      <c r="EW10" s="43"/>
      <c r="EX10" s="43"/>
      <c r="EY10" s="43"/>
      <c r="EZ10" s="43"/>
      <c r="FA10" s="43"/>
      <c r="FB10" s="43"/>
      <c r="FC10" s="43"/>
      <c r="FD10" s="43"/>
      <c r="FE10" s="43"/>
      <c r="FF10" s="43"/>
      <c r="FG10" s="43"/>
      <c r="FH10" s="43"/>
      <c r="FI10" s="43"/>
      <c r="FJ10" s="43"/>
      <c r="FK10" s="43"/>
      <c r="FL10" s="43"/>
      <c r="FM10" s="43"/>
      <c r="FN10" s="43"/>
    </row>
    <row r="11" spans="1:170" s="5" customFormat="1" x14ac:dyDescent="0.25">
      <c r="A11" s="36" t="s">
        <v>16</v>
      </c>
      <c r="B11" s="73" t="s">
        <v>173</v>
      </c>
      <c r="C11" s="37" t="s">
        <v>84</v>
      </c>
      <c r="D11" s="186">
        <v>5.2</v>
      </c>
      <c r="E11" s="186">
        <v>15.5</v>
      </c>
      <c r="F11" s="186">
        <v>25.5</v>
      </c>
      <c r="G11" s="186">
        <v>44.3</v>
      </c>
      <c r="H11" s="187">
        <v>75.900000000000006</v>
      </c>
      <c r="I11" s="43"/>
      <c r="J11" s="157">
        <f t="shared" si="0"/>
        <v>11.5</v>
      </c>
      <c r="K11" s="157">
        <f t="shared" si="1"/>
        <v>-5.1790214974054827</v>
      </c>
      <c r="L11" s="157">
        <f t="shared" si="2"/>
        <v>28.179021497405483</v>
      </c>
      <c r="M11" s="157">
        <f t="shared" si="3"/>
        <v>14.9</v>
      </c>
      <c r="N11" s="157">
        <f t="shared" si="4"/>
        <v>9.3403261675315079</v>
      </c>
      <c r="O11" s="157">
        <f t="shared" si="5"/>
        <v>20.459673832468493</v>
      </c>
      <c r="P11" s="157">
        <f t="shared" si="6"/>
        <v>21.53</v>
      </c>
      <c r="Q11" s="157">
        <f t="shared" si="7"/>
        <v>14.413617494440329</v>
      </c>
      <c r="R11" s="157">
        <f t="shared" si="8"/>
        <v>28.646382505559671</v>
      </c>
      <c r="S11" s="157">
        <f t="shared" si="9"/>
        <v>39.090000000000003</v>
      </c>
      <c r="T11" s="157">
        <f t="shared" si="10"/>
        <v>27.970652335063011</v>
      </c>
      <c r="U11" s="157">
        <f t="shared" si="11"/>
        <v>50.209347664936999</v>
      </c>
      <c r="V11" s="157">
        <f t="shared" si="12"/>
        <v>75.83</v>
      </c>
      <c r="W11" s="157">
        <f t="shared" si="13"/>
        <v>70.04793921423277</v>
      </c>
      <c r="X11" s="157">
        <f t="shared" si="14"/>
        <v>81.612060785767227</v>
      </c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  <c r="BX11" s="43"/>
      <c r="BY11" s="43"/>
      <c r="BZ11" s="43"/>
      <c r="CA11" s="43"/>
      <c r="CB11" s="43"/>
      <c r="CC11" s="43"/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3"/>
      <c r="CO11" s="43"/>
      <c r="CP11" s="43"/>
      <c r="CQ11" s="43"/>
      <c r="CR11" s="43"/>
      <c r="CS11" s="43"/>
      <c r="CT11" s="43"/>
      <c r="CU11" s="43"/>
      <c r="CV11" s="43"/>
      <c r="CW11" s="43"/>
      <c r="CX11" s="43"/>
      <c r="CY11" s="43"/>
      <c r="CZ11" s="43"/>
      <c r="DA11" s="43"/>
      <c r="DB11" s="43"/>
      <c r="DC11" s="43"/>
      <c r="DD11" s="43"/>
      <c r="DE11" s="43"/>
      <c r="DF11" s="43"/>
      <c r="DG11" s="43"/>
      <c r="DH11" s="43"/>
      <c r="DI11" s="43"/>
      <c r="DJ11" s="43"/>
      <c r="DK11" s="43"/>
      <c r="DL11" s="43"/>
      <c r="DM11" s="43"/>
      <c r="DN11" s="43"/>
      <c r="DO11" s="43"/>
      <c r="DP11" s="43"/>
      <c r="DQ11" s="43"/>
      <c r="DR11" s="43"/>
      <c r="DS11" s="43"/>
      <c r="DT11" s="43"/>
      <c r="DU11" s="43"/>
      <c r="DV11" s="43"/>
      <c r="DW11" s="43"/>
      <c r="DX11" s="43"/>
      <c r="DY11" s="43"/>
      <c r="DZ11" s="43"/>
      <c r="EA11" s="43"/>
      <c r="EB11" s="43"/>
      <c r="EC11" s="43"/>
      <c r="ED11" s="43"/>
      <c r="EE11" s="43"/>
      <c r="EF11" s="43"/>
      <c r="EG11" s="43"/>
      <c r="EH11" s="43"/>
      <c r="EI11" s="43"/>
      <c r="EJ11" s="43"/>
      <c r="EK11" s="43"/>
      <c r="EL11" s="43"/>
      <c r="EM11" s="43"/>
      <c r="EN11" s="43"/>
      <c r="EO11" s="43"/>
      <c r="EP11" s="43"/>
      <c r="EQ11" s="43"/>
      <c r="ER11" s="43"/>
      <c r="ES11" s="43"/>
      <c r="ET11" s="43"/>
      <c r="EU11" s="43"/>
      <c r="EV11" s="43"/>
      <c r="EW11" s="43"/>
      <c r="EX11" s="43"/>
      <c r="EY11" s="43"/>
      <c r="EZ11" s="43"/>
      <c r="FA11" s="43"/>
      <c r="FB11" s="43"/>
      <c r="FC11" s="43"/>
      <c r="FD11" s="43"/>
      <c r="FE11" s="43"/>
      <c r="FF11" s="43"/>
      <c r="FG11" s="43"/>
      <c r="FH11" s="43"/>
      <c r="FI11" s="43"/>
      <c r="FJ11" s="43"/>
      <c r="FK11" s="43"/>
      <c r="FL11" s="43"/>
      <c r="FM11" s="43"/>
      <c r="FN11" s="43"/>
    </row>
    <row r="12" spans="1:170" s="5" customFormat="1" x14ac:dyDescent="0.25">
      <c r="A12" s="36" t="s">
        <v>16</v>
      </c>
      <c r="B12" s="73" t="s">
        <v>173</v>
      </c>
      <c r="C12" s="37" t="s">
        <v>85</v>
      </c>
      <c r="D12" s="187">
        <v>5</v>
      </c>
      <c r="E12" s="187">
        <v>14.8</v>
      </c>
      <c r="F12" s="186">
        <v>24.5</v>
      </c>
      <c r="G12" s="186">
        <v>42.9</v>
      </c>
      <c r="H12" s="187">
        <v>74.900000000000006</v>
      </c>
      <c r="I12" s="178"/>
      <c r="J12" s="157">
        <f t="shared" si="0"/>
        <v>11.5</v>
      </c>
      <c r="K12" s="157">
        <f t="shared" si="1"/>
        <v>-5.1790214974054827</v>
      </c>
      <c r="L12" s="157">
        <f t="shared" si="2"/>
        <v>28.179021497405483</v>
      </c>
      <c r="M12" s="157">
        <f t="shared" si="3"/>
        <v>14.9</v>
      </c>
      <c r="N12" s="157">
        <f t="shared" si="4"/>
        <v>9.3403261675315079</v>
      </c>
      <c r="O12" s="157">
        <f t="shared" si="5"/>
        <v>20.459673832468493</v>
      </c>
      <c r="P12" s="157">
        <f t="shared" si="6"/>
        <v>21.53</v>
      </c>
      <c r="Q12" s="157">
        <f t="shared" si="7"/>
        <v>14.413617494440329</v>
      </c>
      <c r="R12" s="157">
        <f t="shared" si="8"/>
        <v>28.646382505559671</v>
      </c>
      <c r="S12" s="157">
        <f t="shared" si="9"/>
        <v>39.090000000000003</v>
      </c>
      <c r="T12" s="157">
        <f t="shared" si="10"/>
        <v>27.970652335063011</v>
      </c>
      <c r="U12" s="157">
        <f t="shared" si="11"/>
        <v>50.209347664936999</v>
      </c>
      <c r="V12" s="157">
        <f t="shared" si="12"/>
        <v>75.83</v>
      </c>
      <c r="W12" s="157">
        <f t="shared" si="13"/>
        <v>70.04793921423277</v>
      </c>
      <c r="X12" s="157">
        <f t="shared" si="14"/>
        <v>81.612060785767227</v>
      </c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43"/>
      <c r="CT12" s="43"/>
      <c r="CU12" s="43"/>
      <c r="CV12" s="43"/>
      <c r="CW12" s="43"/>
      <c r="CX12" s="43"/>
      <c r="CY12" s="43"/>
      <c r="CZ12" s="43"/>
      <c r="DA12" s="43"/>
      <c r="DB12" s="43"/>
      <c r="DC12" s="43"/>
      <c r="DD12" s="43"/>
      <c r="DE12" s="43"/>
      <c r="DF12" s="43"/>
      <c r="DG12" s="43"/>
      <c r="DH12" s="43"/>
      <c r="DI12" s="43"/>
      <c r="DJ12" s="43"/>
      <c r="DK12" s="43"/>
      <c r="DL12" s="43"/>
      <c r="DM12" s="43"/>
      <c r="DN12" s="43"/>
      <c r="DO12" s="43"/>
      <c r="DP12" s="43"/>
      <c r="DQ12" s="43"/>
      <c r="DR12" s="43"/>
      <c r="DS12" s="43"/>
      <c r="DT12" s="43"/>
      <c r="DU12" s="43"/>
      <c r="DV12" s="43"/>
      <c r="DW12" s="43"/>
      <c r="DX12" s="43"/>
      <c r="DY12" s="43"/>
      <c r="DZ12" s="43"/>
      <c r="EA12" s="43"/>
      <c r="EB12" s="43"/>
      <c r="EC12" s="43"/>
      <c r="ED12" s="43"/>
      <c r="EE12" s="43"/>
      <c r="EF12" s="43"/>
      <c r="EG12" s="43"/>
      <c r="EH12" s="43"/>
      <c r="EI12" s="43"/>
      <c r="EJ12" s="43"/>
      <c r="EK12" s="43"/>
      <c r="EL12" s="43"/>
      <c r="EM12" s="43"/>
      <c r="EN12" s="43"/>
      <c r="EO12" s="43"/>
      <c r="EP12" s="43"/>
      <c r="EQ12" s="43"/>
      <c r="ER12" s="43"/>
      <c r="ES12" s="43"/>
      <c r="ET12" s="43"/>
      <c r="EU12" s="43"/>
      <c r="EV12" s="43"/>
      <c r="EW12" s="43"/>
      <c r="EX12" s="43"/>
      <c r="EY12" s="43"/>
      <c r="EZ12" s="43"/>
      <c r="FA12" s="43"/>
      <c r="FB12" s="43"/>
      <c r="FC12" s="43"/>
      <c r="FD12" s="43"/>
      <c r="FE12" s="43"/>
      <c r="FF12" s="43"/>
      <c r="FG12" s="43"/>
      <c r="FH12" s="43"/>
      <c r="FI12" s="43"/>
      <c r="FJ12" s="43"/>
      <c r="FK12" s="43"/>
      <c r="FL12" s="43"/>
      <c r="FM12" s="43"/>
      <c r="FN12" s="43"/>
    </row>
    <row r="13" spans="1:170" s="5" customFormat="1" x14ac:dyDescent="0.25">
      <c r="A13" s="36" t="s">
        <v>17</v>
      </c>
      <c r="B13" s="73" t="s">
        <v>98</v>
      </c>
      <c r="C13" s="37" t="s">
        <v>83</v>
      </c>
      <c r="D13" s="88">
        <v>14.1</v>
      </c>
      <c r="E13" s="88">
        <v>20.5</v>
      </c>
      <c r="F13" s="88">
        <v>33</v>
      </c>
      <c r="G13" s="88">
        <v>54</v>
      </c>
      <c r="H13" s="88">
        <v>88.1</v>
      </c>
      <c r="I13" s="43"/>
      <c r="J13" s="157">
        <f t="shared" si="0"/>
        <v>11.5</v>
      </c>
      <c r="K13" s="157">
        <f t="shared" si="1"/>
        <v>-5.1790214974054827</v>
      </c>
      <c r="L13" s="157">
        <f t="shared" si="2"/>
        <v>28.179021497405483</v>
      </c>
      <c r="M13" s="157">
        <f t="shared" si="3"/>
        <v>14.9</v>
      </c>
      <c r="N13" s="157">
        <f t="shared" si="4"/>
        <v>9.3403261675315079</v>
      </c>
      <c r="O13" s="157">
        <f t="shared" si="5"/>
        <v>20.459673832468493</v>
      </c>
      <c r="P13" s="157">
        <f t="shared" si="6"/>
        <v>21.53</v>
      </c>
      <c r="Q13" s="157">
        <f t="shared" si="7"/>
        <v>14.413617494440329</v>
      </c>
      <c r="R13" s="157">
        <f t="shared" si="8"/>
        <v>28.646382505559671</v>
      </c>
      <c r="S13" s="157">
        <f t="shared" si="9"/>
        <v>39.090000000000003</v>
      </c>
      <c r="T13" s="157">
        <f t="shared" si="10"/>
        <v>27.970652335063011</v>
      </c>
      <c r="U13" s="157">
        <f t="shared" si="11"/>
        <v>50.209347664936999</v>
      </c>
      <c r="V13" s="157">
        <f t="shared" si="12"/>
        <v>75.83</v>
      </c>
      <c r="W13" s="157">
        <f t="shared" si="13"/>
        <v>70.04793921423277</v>
      </c>
      <c r="X13" s="157">
        <f t="shared" si="14"/>
        <v>81.612060785767227</v>
      </c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43"/>
      <c r="CM13" s="43"/>
      <c r="CN13" s="43"/>
      <c r="CO13" s="43"/>
      <c r="CP13" s="43"/>
      <c r="CQ13" s="43"/>
      <c r="CR13" s="43"/>
      <c r="CS13" s="43"/>
      <c r="CT13" s="43"/>
      <c r="CU13" s="43"/>
      <c r="CV13" s="43"/>
      <c r="CW13" s="43"/>
      <c r="CX13" s="43"/>
      <c r="CY13" s="43"/>
      <c r="CZ13" s="43"/>
      <c r="DA13" s="43"/>
      <c r="DB13" s="43"/>
      <c r="DC13" s="43"/>
      <c r="DD13" s="43"/>
      <c r="DE13" s="43"/>
      <c r="DF13" s="43"/>
      <c r="DG13" s="43"/>
      <c r="DH13" s="43"/>
      <c r="DI13" s="43"/>
      <c r="DJ13" s="43"/>
      <c r="DK13" s="43"/>
      <c r="DL13" s="43"/>
      <c r="DM13" s="43"/>
      <c r="DN13" s="43"/>
      <c r="DO13" s="43"/>
      <c r="DP13" s="43"/>
      <c r="DQ13" s="43"/>
      <c r="DR13" s="43"/>
      <c r="DS13" s="43"/>
      <c r="DT13" s="43"/>
      <c r="DU13" s="43"/>
      <c r="DV13" s="43"/>
      <c r="DW13" s="43"/>
      <c r="DX13" s="43"/>
      <c r="DY13" s="43"/>
      <c r="DZ13" s="43"/>
      <c r="EA13" s="43"/>
      <c r="EB13" s="43"/>
      <c r="EC13" s="43"/>
      <c r="ED13" s="43"/>
      <c r="EE13" s="43"/>
      <c r="EF13" s="43"/>
      <c r="EG13" s="43"/>
      <c r="EH13" s="43"/>
      <c r="EI13" s="43"/>
      <c r="EJ13" s="43"/>
      <c r="EK13" s="43"/>
      <c r="EL13" s="43"/>
      <c r="EM13" s="43"/>
      <c r="EN13" s="43"/>
      <c r="EO13" s="43"/>
      <c r="EP13" s="43"/>
      <c r="EQ13" s="43"/>
      <c r="ER13" s="43"/>
      <c r="ES13" s="43"/>
      <c r="ET13" s="43"/>
      <c r="EU13" s="43"/>
      <c r="EV13" s="43"/>
      <c r="EW13" s="43"/>
      <c r="EX13" s="43"/>
      <c r="EY13" s="43"/>
      <c r="EZ13" s="43"/>
      <c r="FA13" s="43"/>
      <c r="FB13" s="43"/>
      <c r="FC13" s="43"/>
      <c r="FD13" s="43"/>
      <c r="FE13" s="43"/>
      <c r="FF13" s="43"/>
      <c r="FG13" s="43"/>
      <c r="FH13" s="43"/>
      <c r="FI13" s="43"/>
      <c r="FJ13" s="43"/>
      <c r="FK13" s="43"/>
      <c r="FL13" s="43"/>
      <c r="FM13" s="43"/>
      <c r="FN13" s="43"/>
    </row>
    <row r="14" spans="1:170" s="5" customFormat="1" x14ac:dyDescent="0.25">
      <c r="A14" s="36" t="s">
        <v>17</v>
      </c>
      <c r="B14" s="73" t="s">
        <v>98</v>
      </c>
      <c r="C14" s="37" t="s">
        <v>84</v>
      </c>
      <c r="D14" s="88">
        <v>16.600000000000001</v>
      </c>
      <c r="E14" s="88">
        <v>23.3</v>
      </c>
      <c r="F14" s="88">
        <v>35.1</v>
      </c>
      <c r="G14" s="88">
        <v>55.2</v>
      </c>
      <c r="H14" s="88">
        <v>87.9</v>
      </c>
      <c r="I14" s="43"/>
      <c r="J14" s="157">
        <f t="shared" si="0"/>
        <v>11.5</v>
      </c>
      <c r="K14" s="157">
        <f t="shared" si="1"/>
        <v>-5.1790214974054827</v>
      </c>
      <c r="L14" s="157">
        <f t="shared" si="2"/>
        <v>28.179021497405483</v>
      </c>
      <c r="M14" s="157">
        <f t="shared" si="3"/>
        <v>14.9</v>
      </c>
      <c r="N14" s="157">
        <f t="shared" si="4"/>
        <v>9.3403261675315079</v>
      </c>
      <c r="O14" s="157">
        <f t="shared" si="5"/>
        <v>20.459673832468493</v>
      </c>
      <c r="P14" s="157">
        <f t="shared" si="6"/>
        <v>21.53</v>
      </c>
      <c r="Q14" s="157">
        <f t="shared" si="7"/>
        <v>14.413617494440329</v>
      </c>
      <c r="R14" s="157">
        <f t="shared" si="8"/>
        <v>28.646382505559671</v>
      </c>
      <c r="S14" s="157">
        <f t="shared" si="9"/>
        <v>39.090000000000003</v>
      </c>
      <c r="T14" s="157">
        <f t="shared" si="10"/>
        <v>27.970652335063011</v>
      </c>
      <c r="U14" s="157">
        <f t="shared" si="11"/>
        <v>50.209347664936999</v>
      </c>
      <c r="V14" s="157">
        <f t="shared" si="12"/>
        <v>75.83</v>
      </c>
      <c r="W14" s="157">
        <f t="shared" si="13"/>
        <v>70.04793921423277</v>
      </c>
      <c r="X14" s="157">
        <f t="shared" si="14"/>
        <v>81.612060785767227</v>
      </c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3"/>
      <c r="CA14" s="43"/>
      <c r="CB14" s="43"/>
      <c r="CC14" s="43"/>
      <c r="CD14" s="43"/>
      <c r="CE14" s="43"/>
      <c r="CF14" s="43"/>
      <c r="CG14" s="43"/>
      <c r="CH14" s="43"/>
      <c r="CI14" s="43"/>
      <c r="CJ14" s="43"/>
      <c r="CK14" s="43"/>
      <c r="CL14" s="43"/>
      <c r="CM14" s="43"/>
      <c r="CN14" s="43"/>
      <c r="CO14" s="43"/>
      <c r="CP14" s="43"/>
      <c r="CQ14" s="43"/>
      <c r="CR14" s="43"/>
      <c r="CS14" s="43"/>
      <c r="CT14" s="43"/>
      <c r="CU14" s="43"/>
      <c r="CV14" s="43"/>
      <c r="CW14" s="43"/>
      <c r="CX14" s="43"/>
      <c r="CY14" s="43"/>
      <c r="CZ14" s="43"/>
      <c r="DA14" s="43"/>
      <c r="DB14" s="43"/>
      <c r="DC14" s="43"/>
      <c r="DD14" s="43"/>
      <c r="DE14" s="43"/>
      <c r="DF14" s="43"/>
      <c r="DG14" s="43"/>
      <c r="DH14" s="43"/>
      <c r="DI14" s="43"/>
      <c r="DJ14" s="43"/>
      <c r="DK14" s="43"/>
      <c r="DL14" s="43"/>
      <c r="DM14" s="43"/>
      <c r="DN14" s="43"/>
      <c r="DO14" s="43"/>
      <c r="DP14" s="43"/>
      <c r="DQ14" s="43"/>
      <c r="DR14" s="43"/>
      <c r="DS14" s="43"/>
      <c r="DT14" s="43"/>
      <c r="DU14" s="43"/>
      <c r="DV14" s="43"/>
      <c r="DW14" s="43"/>
      <c r="DX14" s="43"/>
      <c r="DY14" s="43"/>
      <c r="DZ14" s="43"/>
      <c r="EA14" s="43"/>
      <c r="EB14" s="43"/>
      <c r="EC14" s="43"/>
      <c r="ED14" s="43"/>
      <c r="EE14" s="43"/>
      <c r="EF14" s="43"/>
      <c r="EG14" s="43"/>
      <c r="EH14" s="43"/>
      <c r="EI14" s="43"/>
      <c r="EJ14" s="43"/>
      <c r="EK14" s="43"/>
      <c r="EL14" s="43"/>
      <c r="EM14" s="43"/>
      <c r="EN14" s="43"/>
      <c r="EO14" s="43"/>
      <c r="EP14" s="43"/>
      <c r="EQ14" s="43"/>
      <c r="ER14" s="43"/>
      <c r="ES14" s="43"/>
      <c r="ET14" s="43"/>
      <c r="EU14" s="43"/>
      <c r="EV14" s="43"/>
      <c r="EW14" s="43"/>
      <c r="EX14" s="43"/>
      <c r="EY14" s="43"/>
      <c r="EZ14" s="43"/>
      <c r="FA14" s="43"/>
      <c r="FB14" s="43"/>
      <c r="FC14" s="43"/>
      <c r="FD14" s="43"/>
      <c r="FE14" s="43"/>
      <c r="FF14" s="43"/>
      <c r="FG14" s="43"/>
      <c r="FH14" s="43"/>
      <c r="FI14" s="43"/>
      <c r="FJ14" s="43"/>
      <c r="FK14" s="43"/>
      <c r="FL14" s="43"/>
      <c r="FM14" s="43"/>
      <c r="FN14" s="43"/>
    </row>
    <row r="15" spans="1:170" s="5" customFormat="1" x14ac:dyDescent="0.25">
      <c r="A15" s="36" t="s">
        <v>17</v>
      </c>
      <c r="B15" s="73" t="s">
        <v>98</v>
      </c>
      <c r="C15" s="37" t="s">
        <v>85</v>
      </c>
      <c r="D15" s="88">
        <v>13.9</v>
      </c>
      <c r="E15" s="88">
        <v>20.3</v>
      </c>
      <c r="F15" s="88">
        <v>32.700000000000003</v>
      </c>
      <c r="G15" s="88">
        <v>53.7</v>
      </c>
      <c r="H15" s="88">
        <v>88.5</v>
      </c>
      <c r="I15" s="43"/>
      <c r="J15" s="157">
        <f t="shared" si="0"/>
        <v>11.5</v>
      </c>
      <c r="K15" s="157">
        <f t="shared" si="1"/>
        <v>-5.1790214974054827</v>
      </c>
      <c r="L15" s="157">
        <f t="shared" si="2"/>
        <v>28.179021497405483</v>
      </c>
      <c r="M15" s="157">
        <f t="shared" si="3"/>
        <v>14.9</v>
      </c>
      <c r="N15" s="157">
        <f t="shared" si="4"/>
        <v>9.3403261675315079</v>
      </c>
      <c r="O15" s="157">
        <f t="shared" si="5"/>
        <v>20.459673832468493</v>
      </c>
      <c r="P15" s="157">
        <f t="shared" si="6"/>
        <v>21.53</v>
      </c>
      <c r="Q15" s="157">
        <f t="shared" si="7"/>
        <v>14.413617494440329</v>
      </c>
      <c r="R15" s="157">
        <f t="shared" si="8"/>
        <v>28.646382505559671</v>
      </c>
      <c r="S15" s="157">
        <f t="shared" si="9"/>
        <v>39.090000000000003</v>
      </c>
      <c r="T15" s="157">
        <f t="shared" si="10"/>
        <v>27.970652335063011</v>
      </c>
      <c r="U15" s="157">
        <f t="shared" si="11"/>
        <v>50.209347664936999</v>
      </c>
      <c r="V15" s="157">
        <f t="shared" si="12"/>
        <v>75.83</v>
      </c>
      <c r="W15" s="157">
        <f t="shared" si="13"/>
        <v>70.04793921423277</v>
      </c>
      <c r="X15" s="157">
        <f t="shared" si="14"/>
        <v>81.612060785767227</v>
      </c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  <c r="BX15" s="43"/>
      <c r="BY15" s="43"/>
      <c r="BZ15" s="43"/>
      <c r="CA15" s="43"/>
      <c r="CB15" s="43"/>
      <c r="CC15" s="43"/>
      <c r="CD15" s="43"/>
      <c r="CE15" s="43"/>
      <c r="CF15" s="43"/>
      <c r="CG15" s="43"/>
      <c r="CH15" s="43"/>
      <c r="CI15" s="43"/>
      <c r="CJ15" s="43"/>
      <c r="CK15" s="43"/>
      <c r="CL15" s="43"/>
      <c r="CM15" s="43"/>
      <c r="CN15" s="43"/>
      <c r="CO15" s="43"/>
      <c r="CP15" s="43"/>
      <c r="CQ15" s="43"/>
      <c r="CR15" s="43"/>
      <c r="CS15" s="43"/>
      <c r="CT15" s="43"/>
      <c r="CU15" s="43"/>
      <c r="CV15" s="43"/>
      <c r="CW15" s="43"/>
      <c r="CX15" s="43"/>
      <c r="CY15" s="43"/>
      <c r="CZ15" s="43"/>
      <c r="DA15" s="43"/>
      <c r="DB15" s="43"/>
      <c r="DC15" s="43"/>
      <c r="DD15" s="43"/>
      <c r="DE15" s="43"/>
      <c r="DF15" s="43"/>
      <c r="DG15" s="43"/>
      <c r="DH15" s="43"/>
      <c r="DI15" s="43"/>
      <c r="DJ15" s="43"/>
      <c r="DK15" s="43"/>
      <c r="DL15" s="43"/>
      <c r="DM15" s="43"/>
      <c r="DN15" s="43"/>
      <c r="DO15" s="43"/>
      <c r="DP15" s="43"/>
      <c r="DQ15" s="43"/>
      <c r="DR15" s="43"/>
      <c r="DS15" s="43"/>
      <c r="DT15" s="43"/>
      <c r="DU15" s="43"/>
      <c r="DV15" s="43"/>
      <c r="DW15" s="43"/>
      <c r="DX15" s="43"/>
      <c r="DY15" s="43"/>
      <c r="DZ15" s="43"/>
      <c r="EA15" s="43"/>
      <c r="EB15" s="43"/>
      <c r="EC15" s="43"/>
      <c r="ED15" s="43"/>
      <c r="EE15" s="43"/>
      <c r="EF15" s="43"/>
      <c r="EG15" s="43"/>
      <c r="EH15" s="43"/>
      <c r="EI15" s="43"/>
      <c r="EJ15" s="43"/>
      <c r="EK15" s="43"/>
      <c r="EL15" s="43"/>
      <c r="EM15" s="43"/>
      <c r="EN15" s="43"/>
      <c r="EO15" s="43"/>
      <c r="EP15" s="43"/>
      <c r="EQ15" s="43"/>
      <c r="ER15" s="43"/>
      <c r="ES15" s="43"/>
      <c r="ET15" s="43"/>
      <c r="EU15" s="43"/>
      <c r="EV15" s="43"/>
      <c r="EW15" s="43"/>
      <c r="EX15" s="43"/>
      <c r="EY15" s="43"/>
      <c r="EZ15" s="43"/>
      <c r="FA15" s="43"/>
      <c r="FB15" s="43"/>
      <c r="FC15" s="43"/>
      <c r="FD15" s="43"/>
      <c r="FE15" s="43"/>
      <c r="FF15" s="43"/>
      <c r="FG15" s="43"/>
      <c r="FH15" s="43"/>
      <c r="FI15" s="43"/>
      <c r="FJ15" s="43"/>
      <c r="FK15" s="43"/>
      <c r="FL15" s="43"/>
      <c r="FM15" s="43"/>
      <c r="FN15" s="43"/>
    </row>
    <row r="16" spans="1:170" s="5" customFormat="1" x14ac:dyDescent="0.25">
      <c r="A16" s="36" t="s">
        <v>18</v>
      </c>
      <c r="B16" s="73" t="s">
        <v>99</v>
      </c>
      <c r="C16" s="37" t="s">
        <v>83</v>
      </c>
      <c r="D16" s="88">
        <v>9.6</v>
      </c>
      <c r="E16" s="88">
        <v>12.5</v>
      </c>
      <c r="F16" s="88">
        <v>21.5</v>
      </c>
      <c r="G16" s="88">
        <v>37.9</v>
      </c>
      <c r="H16" s="88">
        <v>74.7</v>
      </c>
      <c r="I16" s="43"/>
      <c r="J16" s="157">
        <f t="shared" si="0"/>
        <v>11.5</v>
      </c>
      <c r="K16" s="157">
        <f t="shared" si="1"/>
        <v>-5.1790214974054827</v>
      </c>
      <c r="L16" s="157">
        <f t="shared" si="2"/>
        <v>28.179021497405483</v>
      </c>
      <c r="M16" s="157">
        <f t="shared" si="3"/>
        <v>14.9</v>
      </c>
      <c r="N16" s="157">
        <f t="shared" si="4"/>
        <v>9.3403261675315079</v>
      </c>
      <c r="O16" s="157">
        <f t="shared" si="5"/>
        <v>20.459673832468493</v>
      </c>
      <c r="P16" s="157">
        <f t="shared" si="6"/>
        <v>21.53</v>
      </c>
      <c r="Q16" s="157">
        <f t="shared" si="7"/>
        <v>14.413617494440329</v>
      </c>
      <c r="R16" s="157">
        <f t="shared" si="8"/>
        <v>28.646382505559671</v>
      </c>
      <c r="S16" s="157">
        <f t="shared" si="9"/>
        <v>39.090000000000003</v>
      </c>
      <c r="T16" s="157">
        <f t="shared" si="10"/>
        <v>27.970652335063011</v>
      </c>
      <c r="U16" s="157">
        <f t="shared" si="11"/>
        <v>50.209347664936999</v>
      </c>
      <c r="V16" s="157">
        <f t="shared" si="12"/>
        <v>75.83</v>
      </c>
      <c r="W16" s="157">
        <f t="shared" si="13"/>
        <v>70.04793921423277</v>
      </c>
      <c r="X16" s="157">
        <f t="shared" si="14"/>
        <v>81.612060785767227</v>
      </c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3"/>
      <c r="CA16" s="43"/>
      <c r="CB16" s="43"/>
      <c r="CC16" s="43"/>
      <c r="CD16" s="43"/>
      <c r="CE16" s="43"/>
      <c r="CF16" s="43"/>
      <c r="CG16" s="43"/>
      <c r="CH16" s="43"/>
      <c r="CI16" s="43"/>
      <c r="CJ16" s="43"/>
      <c r="CK16" s="43"/>
      <c r="CL16" s="43"/>
      <c r="CM16" s="43"/>
      <c r="CN16" s="43"/>
      <c r="CO16" s="43"/>
      <c r="CP16" s="43"/>
      <c r="CQ16" s="43"/>
      <c r="CR16" s="43"/>
      <c r="CS16" s="43"/>
      <c r="CT16" s="43"/>
      <c r="CU16" s="43"/>
      <c r="CV16" s="43"/>
      <c r="CW16" s="43"/>
      <c r="CX16" s="43"/>
      <c r="CY16" s="43"/>
      <c r="CZ16" s="43"/>
      <c r="DA16" s="43"/>
      <c r="DB16" s="43"/>
      <c r="DC16" s="43"/>
      <c r="DD16" s="43"/>
      <c r="DE16" s="43"/>
      <c r="DF16" s="43"/>
      <c r="DG16" s="43"/>
      <c r="DH16" s="43"/>
      <c r="DI16" s="43"/>
      <c r="DJ16" s="43"/>
      <c r="DK16" s="43"/>
      <c r="DL16" s="43"/>
      <c r="DM16" s="43"/>
      <c r="DN16" s="43"/>
      <c r="DO16" s="43"/>
      <c r="DP16" s="43"/>
      <c r="DQ16" s="43"/>
      <c r="DR16" s="43"/>
      <c r="DS16" s="43"/>
      <c r="DT16" s="43"/>
      <c r="DU16" s="43"/>
      <c r="DV16" s="43"/>
      <c r="DW16" s="43"/>
      <c r="DX16" s="43"/>
      <c r="DY16" s="43"/>
      <c r="DZ16" s="43"/>
      <c r="EA16" s="43"/>
      <c r="EB16" s="43"/>
      <c r="EC16" s="43"/>
      <c r="ED16" s="43"/>
      <c r="EE16" s="43"/>
      <c r="EF16" s="43"/>
      <c r="EG16" s="43"/>
      <c r="EH16" s="43"/>
      <c r="EI16" s="43"/>
      <c r="EJ16" s="43"/>
      <c r="EK16" s="43"/>
      <c r="EL16" s="43"/>
      <c r="EM16" s="43"/>
      <c r="EN16" s="43"/>
      <c r="EO16" s="43"/>
      <c r="EP16" s="43"/>
      <c r="EQ16" s="43"/>
      <c r="ER16" s="43"/>
      <c r="ES16" s="43"/>
      <c r="ET16" s="43"/>
      <c r="EU16" s="43"/>
      <c r="EV16" s="43"/>
      <c r="EW16" s="43"/>
      <c r="EX16" s="43"/>
      <c r="EY16" s="43"/>
      <c r="EZ16" s="43"/>
      <c r="FA16" s="43"/>
      <c r="FB16" s="43"/>
      <c r="FC16" s="43"/>
      <c r="FD16" s="43"/>
      <c r="FE16" s="43"/>
      <c r="FF16" s="43"/>
      <c r="FG16" s="43"/>
      <c r="FH16" s="43"/>
      <c r="FI16" s="43"/>
      <c r="FJ16" s="43"/>
      <c r="FK16" s="43"/>
      <c r="FL16" s="43"/>
      <c r="FM16" s="43"/>
      <c r="FN16" s="43"/>
    </row>
    <row r="17" spans="1:170" s="5" customFormat="1" x14ac:dyDescent="0.25">
      <c r="A17" s="36" t="s">
        <v>18</v>
      </c>
      <c r="B17" s="73" t="s">
        <v>99</v>
      </c>
      <c r="C17" s="37" t="s">
        <v>84</v>
      </c>
      <c r="D17" s="88">
        <v>9.1999999999999993</v>
      </c>
      <c r="E17" s="88">
        <v>13</v>
      </c>
      <c r="F17" s="88">
        <v>22.9</v>
      </c>
      <c r="G17" s="88">
        <v>39.299999999999997</v>
      </c>
      <c r="H17" s="88">
        <v>77.3</v>
      </c>
      <c r="I17" s="43"/>
      <c r="J17" s="157">
        <f t="shared" si="0"/>
        <v>11.5</v>
      </c>
      <c r="K17" s="157">
        <f t="shared" si="1"/>
        <v>-5.1790214974054827</v>
      </c>
      <c r="L17" s="157">
        <f t="shared" si="2"/>
        <v>28.179021497405483</v>
      </c>
      <c r="M17" s="157">
        <f t="shared" si="3"/>
        <v>14.9</v>
      </c>
      <c r="N17" s="157">
        <f t="shared" si="4"/>
        <v>9.3403261675315079</v>
      </c>
      <c r="O17" s="157">
        <f t="shared" si="5"/>
        <v>20.459673832468493</v>
      </c>
      <c r="P17" s="157">
        <f t="shared" si="6"/>
        <v>21.53</v>
      </c>
      <c r="Q17" s="157">
        <f t="shared" si="7"/>
        <v>14.413617494440329</v>
      </c>
      <c r="R17" s="157">
        <f t="shared" si="8"/>
        <v>28.646382505559671</v>
      </c>
      <c r="S17" s="157">
        <f t="shared" si="9"/>
        <v>39.090000000000003</v>
      </c>
      <c r="T17" s="157">
        <f t="shared" si="10"/>
        <v>27.970652335063011</v>
      </c>
      <c r="U17" s="157">
        <f t="shared" si="11"/>
        <v>50.209347664936999</v>
      </c>
      <c r="V17" s="157">
        <f t="shared" si="12"/>
        <v>75.83</v>
      </c>
      <c r="W17" s="157">
        <f t="shared" si="13"/>
        <v>70.04793921423277</v>
      </c>
      <c r="X17" s="157">
        <f t="shared" si="14"/>
        <v>81.612060785767227</v>
      </c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3"/>
      <c r="CF17" s="43"/>
      <c r="CG17" s="43"/>
      <c r="CH17" s="43"/>
      <c r="CI17" s="43"/>
      <c r="CJ17" s="43"/>
      <c r="CK17" s="43"/>
      <c r="CL17" s="43"/>
      <c r="CM17" s="43"/>
      <c r="CN17" s="43"/>
      <c r="CO17" s="43"/>
      <c r="CP17" s="43"/>
      <c r="CQ17" s="43"/>
      <c r="CR17" s="43"/>
      <c r="CS17" s="43"/>
      <c r="CT17" s="43"/>
      <c r="CU17" s="43"/>
      <c r="CV17" s="43"/>
      <c r="CW17" s="43"/>
      <c r="CX17" s="43"/>
      <c r="CY17" s="43"/>
      <c r="CZ17" s="43"/>
      <c r="DA17" s="43"/>
      <c r="DB17" s="43"/>
      <c r="DC17" s="43"/>
      <c r="DD17" s="43"/>
      <c r="DE17" s="43"/>
      <c r="DF17" s="43"/>
      <c r="DG17" s="43"/>
      <c r="DH17" s="43"/>
      <c r="DI17" s="43"/>
      <c r="DJ17" s="43"/>
      <c r="DK17" s="43"/>
      <c r="DL17" s="43"/>
      <c r="DM17" s="43"/>
      <c r="DN17" s="43"/>
      <c r="DO17" s="43"/>
      <c r="DP17" s="43"/>
      <c r="DQ17" s="43"/>
      <c r="DR17" s="43"/>
      <c r="DS17" s="43"/>
      <c r="DT17" s="43"/>
      <c r="DU17" s="43"/>
      <c r="DV17" s="43"/>
      <c r="DW17" s="43"/>
      <c r="DX17" s="43"/>
      <c r="DY17" s="43"/>
      <c r="DZ17" s="43"/>
      <c r="EA17" s="43"/>
      <c r="EB17" s="43"/>
      <c r="EC17" s="43"/>
      <c r="ED17" s="43"/>
      <c r="EE17" s="43"/>
      <c r="EF17" s="43"/>
      <c r="EG17" s="43"/>
      <c r="EH17" s="43"/>
      <c r="EI17" s="43"/>
      <c r="EJ17" s="43"/>
      <c r="EK17" s="43"/>
      <c r="EL17" s="43"/>
      <c r="EM17" s="43"/>
      <c r="EN17" s="43"/>
      <c r="EO17" s="43"/>
      <c r="EP17" s="43"/>
      <c r="EQ17" s="43"/>
      <c r="ER17" s="43"/>
      <c r="ES17" s="43"/>
      <c r="ET17" s="43"/>
      <c r="EU17" s="43"/>
      <c r="EV17" s="43"/>
      <c r="EW17" s="43"/>
      <c r="EX17" s="43"/>
      <c r="EY17" s="43"/>
      <c r="EZ17" s="43"/>
      <c r="FA17" s="43"/>
      <c r="FB17" s="43"/>
      <c r="FC17" s="43"/>
      <c r="FD17" s="43"/>
      <c r="FE17" s="43"/>
      <c r="FF17" s="43"/>
      <c r="FG17" s="43"/>
      <c r="FH17" s="43"/>
      <c r="FI17" s="43"/>
      <c r="FJ17" s="43"/>
      <c r="FK17" s="43"/>
      <c r="FL17" s="43"/>
      <c r="FM17" s="43"/>
      <c r="FN17" s="43"/>
    </row>
    <row r="18" spans="1:170" s="5" customFormat="1" x14ac:dyDescent="0.25">
      <c r="A18" s="36" t="s">
        <v>18</v>
      </c>
      <c r="B18" s="73" t="s">
        <v>99</v>
      </c>
      <c r="C18" s="37" t="s">
        <v>85</v>
      </c>
      <c r="D18" s="88">
        <v>10.7</v>
      </c>
      <c r="E18" s="88">
        <v>11.9</v>
      </c>
      <c r="F18" s="88">
        <v>21.6</v>
      </c>
      <c r="G18" s="88">
        <v>40.4</v>
      </c>
      <c r="H18" s="88">
        <v>77.099999999999994</v>
      </c>
      <c r="I18" s="43"/>
      <c r="J18" s="157">
        <f t="shared" si="0"/>
        <v>11.5</v>
      </c>
      <c r="K18" s="157">
        <f t="shared" si="1"/>
        <v>-5.1790214974054827</v>
      </c>
      <c r="L18" s="157">
        <f t="shared" si="2"/>
        <v>28.179021497405483</v>
      </c>
      <c r="M18" s="157">
        <f t="shared" si="3"/>
        <v>14.9</v>
      </c>
      <c r="N18" s="157">
        <f t="shared" si="4"/>
        <v>9.3403261675315079</v>
      </c>
      <c r="O18" s="157">
        <f t="shared" si="5"/>
        <v>20.459673832468493</v>
      </c>
      <c r="P18" s="157">
        <f t="shared" si="6"/>
        <v>21.53</v>
      </c>
      <c r="Q18" s="157">
        <f t="shared" si="7"/>
        <v>14.413617494440329</v>
      </c>
      <c r="R18" s="157">
        <f t="shared" si="8"/>
        <v>28.646382505559671</v>
      </c>
      <c r="S18" s="157">
        <f t="shared" si="9"/>
        <v>39.090000000000003</v>
      </c>
      <c r="T18" s="157">
        <f t="shared" si="10"/>
        <v>27.970652335063011</v>
      </c>
      <c r="U18" s="157">
        <f t="shared" si="11"/>
        <v>50.209347664936999</v>
      </c>
      <c r="V18" s="157">
        <f t="shared" si="12"/>
        <v>75.83</v>
      </c>
      <c r="W18" s="157">
        <f t="shared" si="13"/>
        <v>70.04793921423277</v>
      </c>
      <c r="X18" s="157">
        <f t="shared" si="14"/>
        <v>81.612060785767227</v>
      </c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3"/>
      <c r="CA18" s="43"/>
      <c r="CB18" s="43"/>
      <c r="CC18" s="43"/>
      <c r="CD18" s="43"/>
      <c r="CE18" s="43"/>
      <c r="CF18" s="43"/>
      <c r="CG18" s="43"/>
      <c r="CH18" s="43"/>
      <c r="CI18" s="43"/>
      <c r="CJ18" s="43"/>
      <c r="CK18" s="43"/>
      <c r="CL18" s="43"/>
      <c r="CM18" s="43"/>
      <c r="CN18" s="43"/>
      <c r="CO18" s="43"/>
      <c r="CP18" s="43"/>
      <c r="CQ18" s="43"/>
      <c r="CR18" s="43"/>
      <c r="CS18" s="43"/>
      <c r="CT18" s="43"/>
      <c r="CU18" s="43"/>
      <c r="CV18" s="43"/>
      <c r="CW18" s="43"/>
      <c r="CX18" s="43"/>
      <c r="CY18" s="43"/>
      <c r="CZ18" s="43"/>
      <c r="DA18" s="43"/>
      <c r="DB18" s="43"/>
      <c r="DC18" s="43"/>
      <c r="DD18" s="43"/>
      <c r="DE18" s="43"/>
      <c r="DF18" s="43"/>
      <c r="DG18" s="43"/>
      <c r="DH18" s="43"/>
      <c r="DI18" s="43"/>
      <c r="DJ18" s="43"/>
      <c r="DK18" s="43"/>
      <c r="DL18" s="43"/>
      <c r="DM18" s="43"/>
      <c r="DN18" s="43"/>
      <c r="DO18" s="43"/>
      <c r="DP18" s="43"/>
      <c r="DQ18" s="43"/>
      <c r="DR18" s="43"/>
      <c r="DS18" s="43"/>
      <c r="DT18" s="43"/>
      <c r="DU18" s="43"/>
      <c r="DV18" s="43"/>
      <c r="DW18" s="43"/>
      <c r="DX18" s="43"/>
      <c r="DY18" s="43"/>
      <c r="DZ18" s="43"/>
      <c r="EA18" s="43"/>
      <c r="EB18" s="43"/>
      <c r="EC18" s="43"/>
      <c r="ED18" s="43"/>
      <c r="EE18" s="43"/>
      <c r="EF18" s="43"/>
      <c r="EG18" s="43"/>
      <c r="EH18" s="43"/>
      <c r="EI18" s="43"/>
      <c r="EJ18" s="43"/>
      <c r="EK18" s="43"/>
      <c r="EL18" s="43"/>
      <c r="EM18" s="43"/>
      <c r="EN18" s="43"/>
      <c r="EO18" s="43"/>
      <c r="EP18" s="43"/>
      <c r="EQ18" s="43"/>
      <c r="ER18" s="43"/>
      <c r="ES18" s="43"/>
      <c r="ET18" s="43"/>
      <c r="EU18" s="43"/>
      <c r="EV18" s="43"/>
      <c r="EW18" s="43"/>
      <c r="EX18" s="43"/>
      <c r="EY18" s="43"/>
      <c r="EZ18" s="43"/>
      <c r="FA18" s="43"/>
      <c r="FB18" s="43"/>
      <c r="FC18" s="43"/>
      <c r="FD18" s="43"/>
      <c r="FE18" s="43"/>
      <c r="FF18" s="43"/>
      <c r="FG18" s="43"/>
      <c r="FH18" s="43"/>
      <c r="FI18" s="43"/>
      <c r="FJ18" s="43"/>
      <c r="FK18" s="43"/>
      <c r="FL18" s="43"/>
      <c r="FM18" s="43"/>
      <c r="FN18" s="43"/>
    </row>
    <row r="19" spans="1:170" s="5" customFormat="1" x14ac:dyDescent="0.25">
      <c r="A19" s="36" t="s">
        <v>19</v>
      </c>
      <c r="B19" s="73" t="s">
        <v>174</v>
      </c>
      <c r="C19" s="37" t="s">
        <v>83</v>
      </c>
      <c r="D19" s="92">
        <v>5.87</v>
      </c>
      <c r="E19" s="92">
        <v>14.82</v>
      </c>
      <c r="F19" s="92">
        <v>21.53</v>
      </c>
      <c r="G19" s="92">
        <v>39.229999999999997</v>
      </c>
      <c r="H19" s="92">
        <v>78.27</v>
      </c>
      <c r="I19" s="43"/>
      <c r="J19" s="157">
        <f t="shared" si="0"/>
        <v>11.5</v>
      </c>
      <c r="K19" s="157">
        <f t="shared" si="1"/>
        <v>-5.1790214974054827</v>
      </c>
      <c r="L19" s="157">
        <f t="shared" si="2"/>
        <v>28.179021497405483</v>
      </c>
      <c r="M19" s="157">
        <f t="shared" si="3"/>
        <v>14.9</v>
      </c>
      <c r="N19" s="157">
        <f t="shared" si="4"/>
        <v>9.3403261675315079</v>
      </c>
      <c r="O19" s="157">
        <f t="shared" si="5"/>
        <v>20.459673832468493</v>
      </c>
      <c r="P19" s="157">
        <f t="shared" si="6"/>
        <v>21.53</v>
      </c>
      <c r="Q19" s="157">
        <f t="shared" si="7"/>
        <v>14.413617494440329</v>
      </c>
      <c r="R19" s="157">
        <f t="shared" si="8"/>
        <v>28.646382505559671</v>
      </c>
      <c r="S19" s="157">
        <f t="shared" si="9"/>
        <v>39.090000000000003</v>
      </c>
      <c r="T19" s="157">
        <f t="shared" si="10"/>
        <v>27.970652335063011</v>
      </c>
      <c r="U19" s="157">
        <f t="shared" si="11"/>
        <v>50.209347664936999</v>
      </c>
      <c r="V19" s="157">
        <f t="shared" si="12"/>
        <v>75.83</v>
      </c>
      <c r="W19" s="157">
        <f t="shared" si="13"/>
        <v>70.04793921423277</v>
      </c>
      <c r="X19" s="157">
        <f t="shared" si="14"/>
        <v>81.612060785767227</v>
      </c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3"/>
      <c r="CA19" s="43"/>
      <c r="CB19" s="43"/>
      <c r="CC19" s="43"/>
      <c r="CD19" s="43"/>
      <c r="CE19" s="43"/>
      <c r="CF19" s="43"/>
      <c r="CG19" s="43"/>
      <c r="CH19" s="43"/>
      <c r="CI19" s="43"/>
      <c r="CJ19" s="43"/>
      <c r="CK19" s="43"/>
      <c r="CL19" s="43"/>
      <c r="CM19" s="43"/>
      <c r="CN19" s="43"/>
      <c r="CO19" s="43"/>
      <c r="CP19" s="43"/>
      <c r="CQ19" s="43"/>
      <c r="CR19" s="43"/>
      <c r="CS19" s="43"/>
      <c r="CT19" s="43"/>
      <c r="CU19" s="43"/>
      <c r="CV19" s="43"/>
      <c r="CW19" s="43"/>
      <c r="CX19" s="43"/>
      <c r="CY19" s="43"/>
      <c r="CZ19" s="43"/>
      <c r="DA19" s="43"/>
      <c r="DB19" s="43"/>
      <c r="DC19" s="43"/>
      <c r="DD19" s="43"/>
      <c r="DE19" s="43"/>
      <c r="DF19" s="43"/>
      <c r="DG19" s="43"/>
      <c r="DH19" s="43"/>
      <c r="DI19" s="43"/>
      <c r="DJ19" s="43"/>
      <c r="DK19" s="43"/>
      <c r="DL19" s="43"/>
      <c r="DM19" s="43"/>
      <c r="DN19" s="43"/>
      <c r="DO19" s="43"/>
      <c r="DP19" s="43"/>
      <c r="DQ19" s="43"/>
      <c r="DR19" s="43"/>
      <c r="DS19" s="43"/>
      <c r="DT19" s="43"/>
      <c r="DU19" s="43"/>
      <c r="DV19" s="43"/>
      <c r="DW19" s="43"/>
      <c r="DX19" s="43"/>
      <c r="DY19" s="43"/>
      <c r="DZ19" s="43"/>
      <c r="EA19" s="43"/>
      <c r="EB19" s="43"/>
      <c r="EC19" s="43"/>
      <c r="ED19" s="43"/>
      <c r="EE19" s="43"/>
      <c r="EF19" s="43"/>
      <c r="EG19" s="43"/>
      <c r="EH19" s="43"/>
      <c r="EI19" s="43"/>
      <c r="EJ19" s="43"/>
      <c r="EK19" s="43"/>
      <c r="EL19" s="43"/>
      <c r="EM19" s="43"/>
      <c r="EN19" s="43"/>
      <c r="EO19" s="43"/>
      <c r="EP19" s="43"/>
      <c r="EQ19" s="43"/>
      <c r="ER19" s="43"/>
      <c r="ES19" s="43"/>
      <c r="ET19" s="43"/>
      <c r="EU19" s="43"/>
      <c r="EV19" s="43"/>
      <c r="EW19" s="43"/>
      <c r="EX19" s="43"/>
      <c r="EY19" s="43"/>
      <c r="EZ19" s="43"/>
      <c r="FA19" s="43"/>
      <c r="FB19" s="43"/>
      <c r="FC19" s="43"/>
      <c r="FD19" s="43"/>
      <c r="FE19" s="43"/>
      <c r="FF19" s="43"/>
      <c r="FG19" s="43"/>
      <c r="FH19" s="43"/>
      <c r="FI19" s="43"/>
      <c r="FJ19" s="43"/>
      <c r="FK19" s="43"/>
      <c r="FL19" s="43"/>
      <c r="FM19" s="43"/>
      <c r="FN19" s="43"/>
    </row>
    <row r="20" spans="1:170" s="5" customFormat="1" x14ac:dyDescent="0.25">
      <c r="A20" s="36" t="s">
        <v>19</v>
      </c>
      <c r="B20" s="73" t="s">
        <v>174</v>
      </c>
      <c r="C20" s="37" t="s">
        <v>84</v>
      </c>
      <c r="D20" s="92">
        <v>5.79</v>
      </c>
      <c r="E20" s="92">
        <v>15.58</v>
      </c>
      <c r="F20" s="92">
        <v>21.37</v>
      </c>
      <c r="G20" s="92">
        <v>38.909999999999997</v>
      </c>
      <c r="H20" s="92">
        <v>77.16</v>
      </c>
      <c r="I20" s="43"/>
      <c r="J20" s="157">
        <f t="shared" si="0"/>
        <v>11.5</v>
      </c>
      <c r="K20" s="157">
        <f t="shared" si="1"/>
        <v>-5.1790214974054827</v>
      </c>
      <c r="L20" s="157">
        <f t="shared" si="2"/>
        <v>28.179021497405483</v>
      </c>
      <c r="M20" s="157">
        <f t="shared" si="3"/>
        <v>14.9</v>
      </c>
      <c r="N20" s="157">
        <f t="shared" si="4"/>
        <v>9.3403261675315079</v>
      </c>
      <c r="O20" s="157">
        <f t="shared" si="5"/>
        <v>20.459673832468493</v>
      </c>
      <c r="P20" s="157">
        <f t="shared" si="6"/>
        <v>21.53</v>
      </c>
      <c r="Q20" s="157">
        <f t="shared" si="7"/>
        <v>14.413617494440329</v>
      </c>
      <c r="R20" s="157">
        <f t="shared" si="8"/>
        <v>28.646382505559671</v>
      </c>
      <c r="S20" s="157">
        <f t="shared" si="9"/>
        <v>39.090000000000003</v>
      </c>
      <c r="T20" s="157">
        <f t="shared" si="10"/>
        <v>27.970652335063011</v>
      </c>
      <c r="U20" s="157">
        <f t="shared" si="11"/>
        <v>50.209347664936999</v>
      </c>
      <c r="V20" s="157">
        <f t="shared" si="12"/>
        <v>75.83</v>
      </c>
      <c r="W20" s="157">
        <f t="shared" si="13"/>
        <v>70.04793921423277</v>
      </c>
      <c r="X20" s="157">
        <f t="shared" si="14"/>
        <v>81.612060785767227</v>
      </c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3"/>
      <c r="CA20" s="43"/>
      <c r="CB20" s="43"/>
      <c r="CC20" s="43"/>
      <c r="CD20" s="43"/>
      <c r="CE20" s="43"/>
      <c r="CF20" s="43"/>
      <c r="CG20" s="43"/>
      <c r="CH20" s="43"/>
      <c r="CI20" s="43"/>
      <c r="CJ20" s="43"/>
      <c r="CK20" s="43"/>
      <c r="CL20" s="43"/>
      <c r="CM20" s="43"/>
      <c r="CN20" s="43"/>
      <c r="CO20" s="43"/>
      <c r="CP20" s="43"/>
      <c r="CQ20" s="43"/>
      <c r="CR20" s="43"/>
      <c r="CS20" s="43"/>
      <c r="CT20" s="43"/>
      <c r="CU20" s="43"/>
      <c r="CV20" s="43"/>
      <c r="CW20" s="43"/>
      <c r="CX20" s="43"/>
      <c r="CY20" s="43"/>
      <c r="CZ20" s="43"/>
      <c r="DA20" s="43"/>
      <c r="DB20" s="43"/>
      <c r="DC20" s="43"/>
      <c r="DD20" s="43"/>
      <c r="DE20" s="43"/>
      <c r="DF20" s="43"/>
      <c r="DG20" s="43"/>
      <c r="DH20" s="43"/>
      <c r="DI20" s="43"/>
      <c r="DJ20" s="43"/>
      <c r="DK20" s="43"/>
      <c r="DL20" s="43"/>
      <c r="DM20" s="43"/>
      <c r="DN20" s="43"/>
      <c r="DO20" s="43"/>
      <c r="DP20" s="43"/>
      <c r="DQ20" s="43"/>
      <c r="DR20" s="43"/>
      <c r="DS20" s="43"/>
      <c r="DT20" s="43"/>
      <c r="DU20" s="43"/>
      <c r="DV20" s="43"/>
      <c r="DW20" s="43"/>
      <c r="DX20" s="43"/>
      <c r="DY20" s="43"/>
      <c r="DZ20" s="43"/>
      <c r="EA20" s="43"/>
      <c r="EB20" s="43"/>
      <c r="EC20" s="43"/>
      <c r="ED20" s="43"/>
      <c r="EE20" s="43"/>
      <c r="EF20" s="43"/>
      <c r="EG20" s="43"/>
      <c r="EH20" s="43"/>
      <c r="EI20" s="43"/>
      <c r="EJ20" s="43"/>
      <c r="EK20" s="43"/>
      <c r="EL20" s="43"/>
      <c r="EM20" s="43"/>
      <c r="EN20" s="43"/>
      <c r="EO20" s="43"/>
      <c r="EP20" s="43"/>
      <c r="EQ20" s="43"/>
      <c r="ER20" s="43"/>
      <c r="ES20" s="43"/>
      <c r="ET20" s="43"/>
      <c r="EU20" s="43"/>
      <c r="EV20" s="43"/>
      <c r="EW20" s="43"/>
      <c r="EX20" s="43"/>
      <c r="EY20" s="43"/>
      <c r="EZ20" s="43"/>
      <c r="FA20" s="43"/>
      <c r="FB20" s="43"/>
      <c r="FC20" s="43"/>
      <c r="FD20" s="43"/>
      <c r="FE20" s="43"/>
      <c r="FF20" s="43"/>
      <c r="FG20" s="43"/>
      <c r="FH20" s="43"/>
      <c r="FI20" s="43"/>
      <c r="FJ20" s="43"/>
      <c r="FK20" s="43"/>
      <c r="FL20" s="43"/>
      <c r="FM20" s="43"/>
      <c r="FN20" s="43"/>
    </row>
    <row r="21" spans="1:170" s="5" customFormat="1" x14ac:dyDescent="0.25">
      <c r="A21" s="36" t="s">
        <v>19</v>
      </c>
      <c r="B21" s="73" t="s">
        <v>174</v>
      </c>
      <c r="C21" s="37" t="s">
        <v>85</v>
      </c>
      <c r="D21" s="92">
        <v>5.61</v>
      </c>
      <c r="E21" s="92">
        <v>10.48</v>
      </c>
      <c r="F21" s="92">
        <v>20.76</v>
      </c>
      <c r="G21" s="92">
        <v>39.090000000000003</v>
      </c>
      <c r="H21" s="92">
        <v>75.83</v>
      </c>
      <c r="I21" s="43"/>
      <c r="J21" s="157">
        <f t="shared" si="0"/>
        <v>11.5</v>
      </c>
      <c r="K21" s="157">
        <f t="shared" si="1"/>
        <v>-5.1790214974054827</v>
      </c>
      <c r="L21" s="157">
        <f t="shared" si="2"/>
        <v>28.179021497405483</v>
      </c>
      <c r="M21" s="157">
        <f t="shared" si="3"/>
        <v>14.9</v>
      </c>
      <c r="N21" s="157">
        <f t="shared" si="4"/>
        <v>9.3403261675315079</v>
      </c>
      <c r="O21" s="157">
        <f t="shared" si="5"/>
        <v>20.459673832468493</v>
      </c>
      <c r="P21" s="157">
        <f t="shared" si="6"/>
        <v>21.53</v>
      </c>
      <c r="Q21" s="157">
        <f t="shared" si="7"/>
        <v>14.413617494440329</v>
      </c>
      <c r="R21" s="157">
        <f t="shared" si="8"/>
        <v>28.646382505559671</v>
      </c>
      <c r="S21" s="157">
        <f t="shared" si="9"/>
        <v>39.090000000000003</v>
      </c>
      <c r="T21" s="157">
        <f t="shared" si="10"/>
        <v>27.970652335063011</v>
      </c>
      <c r="U21" s="157">
        <f t="shared" si="11"/>
        <v>50.209347664936999</v>
      </c>
      <c r="V21" s="157">
        <f t="shared" si="12"/>
        <v>75.83</v>
      </c>
      <c r="W21" s="157">
        <f t="shared" si="13"/>
        <v>70.04793921423277</v>
      </c>
      <c r="X21" s="157">
        <f t="shared" si="14"/>
        <v>81.612060785767227</v>
      </c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CJ21" s="43"/>
      <c r="CK21" s="43"/>
      <c r="CL21" s="43"/>
      <c r="CM21" s="43"/>
      <c r="CN21" s="43"/>
      <c r="CO21" s="43"/>
      <c r="CP21" s="43"/>
      <c r="CQ21" s="43"/>
      <c r="CR21" s="43"/>
      <c r="CS21" s="43"/>
      <c r="CT21" s="43"/>
      <c r="CU21" s="43"/>
      <c r="CV21" s="43"/>
      <c r="CW21" s="43"/>
      <c r="CX21" s="43"/>
      <c r="CY21" s="43"/>
      <c r="CZ21" s="43"/>
      <c r="DA21" s="43"/>
      <c r="DB21" s="43"/>
      <c r="DC21" s="43"/>
      <c r="DD21" s="43"/>
      <c r="DE21" s="43"/>
      <c r="DF21" s="43"/>
      <c r="DG21" s="43"/>
      <c r="DH21" s="43"/>
      <c r="DI21" s="43"/>
      <c r="DJ21" s="43"/>
      <c r="DK21" s="43"/>
      <c r="DL21" s="43"/>
      <c r="DM21" s="43"/>
      <c r="DN21" s="43"/>
      <c r="DO21" s="43"/>
      <c r="DP21" s="43"/>
      <c r="DQ21" s="43"/>
      <c r="DR21" s="43"/>
      <c r="DS21" s="43"/>
      <c r="DT21" s="43"/>
      <c r="DU21" s="43"/>
      <c r="DV21" s="43"/>
      <c r="DW21" s="43"/>
      <c r="DX21" s="43"/>
      <c r="DY21" s="43"/>
      <c r="DZ21" s="43"/>
      <c r="EA21" s="43"/>
      <c r="EB21" s="43"/>
      <c r="EC21" s="43"/>
      <c r="ED21" s="43"/>
      <c r="EE21" s="43"/>
      <c r="EF21" s="43"/>
      <c r="EG21" s="43"/>
      <c r="EH21" s="43"/>
      <c r="EI21" s="43"/>
      <c r="EJ21" s="43"/>
      <c r="EK21" s="43"/>
      <c r="EL21" s="43"/>
      <c r="EM21" s="43"/>
      <c r="EN21" s="43"/>
      <c r="EO21" s="43"/>
      <c r="EP21" s="43"/>
      <c r="EQ21" s="43"/>
      <c r="ER21" s="43"/>
      <c r="ES21" s="43"/>
      <c r="ET21" s="43"/>
      <c r="EU21" s="43"/>
      <c r="EV21" s="43"/>
      <c r="EW21" s="43"/>
      <c r="EX21" s="43"/>
      <c r="EY21" s="43"/>
      <c r="EZ21" s="43"/>
      <c r="FA21" s="43"/>
      <c r="FB21" s="43"/>
      <c r="FC21" s="43"/>
      <c r="FD21" s="43"/>
      <c r="FE21" s="43"/>
      <c r="FF21" s="43"/>
      <c r="FG21" s="43"/>
      <c r="FH21" s="43"/>
      <c r="FI21" s="43"/>
      <c r="FJ21" s="43"/>
      <c r="FK21" s="43"/>
      <c r="FL21" s="43"/>
      <c r="FM21" s="43"/>
      <c r="FN21" s="43"/>
    </row>
    <row r="22" spans="1:170" s="5" customFormat="1" x14ac:dyDescent="0.25">
      <c r="A22" s="36" t="s">
        <v>20</v>
      </c>
      <c r="B22" s="73" t="s">
        <v>100</v>
      </c>
      <c r="C22" s="37" t="s">
        <v>83</v>
      </c>
      <c r="D22" s="88">
        <v>13.6</v>
      </c>
      <c r="E22" s="88">
        <v>17.7</v>
      </c>
      <c r="F22" s="88">
        <v>20.2</v>
      </c>
      <c r="G22" s="88">
        <v>35</v>
      </c>
      <c r="H22" s="88">
        <v>72.7</v>
      </c>
      <c r="I22" s="178"/>
      <c r="J22" s="157">
        <f t="shared" si="0"/>
        <v>11.5</v>
      </c>
      <c r="K22" s="157">
        <f t="shared" si="1"/>
        <v>-5.1790214974054827</v>
      </c>
      <c r="L22" s="157">
        <f t="shared" si="2"/>
        <v>28.179021497405483</v>
      </c>
      <c r="M22" s="157">
        <f t="shared" si="3"/>
        <v>14.9</v>
      </c>
      <c r="N22" s="157">
        <f t="shared" si="4"/>
        <v>9.3403261675315079</v>
      </c>
      <c r="O22" s="157">
        <f t="shared" si="5"/>
        <v>20.459673832468493</v>
      </c>
      <c r="P22" s="157">
        <f t="shared" si="6"/>
        <v>21.53</v>
      </c>
      <c r="Q22" s="157">
        <f t="shared" si="7"/>
        <v>14.413617494440329</v>
      </c>
      <c r="R22" s="157">
        <f t="shared" si="8"/>
        <v>28.646382505559671</v>
      </c>
      <c r="S22" s="157">
        <f t="shared" si="9"/>
        <v>39.090000000000003</v>
      </c>
      <c r="T22" s="157">
        <f t="shared" si="10"/>
        <v>27.970652335063011</v>
      </c>
      <c r="U22" s="157">
        <f t="shared" si="11"/>
        <v>50.209347664936999</v>
      </c>
      <c r="V22" s="157">
        <f t="shared" si="12"/>
        <v>75.83</v>
      </c>
      <c r="W22" s="157">
        <f t="shared" si="13"/>
        <v>70.04793921423277</v>
      </c>
      <c r="X22" s="157">
        <f t="shared" si="14"/>
        <v>81.612060785767227</v>
      </c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3"/>
      <c r="CA22" s="43"/>
      <c r="CB22" s="43"/>
      <c r="CC22" s="43"/>
      <c r="CD22" s="43"/>
      <c r="CE22" s="43"/>
      <c r="CF22" s="43"/>
      <c r="CG22" s="43"/>
      <c r="CH22" s="43"/>
      <c r="CI22" s="43"/>
      <c r="CJ22" s="43"/>
      <c r="CK22" s="43"/>
      <c r="CL22" s="43"/>
      <c r="CM22" s="43"/>
      <c r="CN22" s="43"/>
      <c r="CO22" s="43"/>
      <c r="CP22" s="43"/>
      <c r="CQ22" s="43"/>
      <c r="CR22" s="43"/>
      <c r="CS22" s="43"/>
      <c r="CT22" s="43"/>
      <c r="CU22" s="43"/>
      <c r="CV22" s="43"/>
      <c r="CW22" s="43"/>
      <c r="CX22" s="43"/>
      <c r="CY22" s="43"/>
      <c r="CZ22" s="43"/>
      <c r="DA22" s="43"/>
      <c r="DB22" s="43"/>
      <c r="DC22" s="43"/>
      <c r="DD22" s="43"/>
      <c r="DE22" s="43"/>
      <c r="DF22" s="43"/>
      <c r="DG22" s="43"/>
      <c r="DH22" s="43"/>
      <c r="DI22" s="43"/>
      <c r="DJ22" s="43"/>
      <c r="DK22" s="43"/>
      <c r="DL22" s="43"/>
      <c r="DM22" s="43"/>
      <c r="DN22" s="43"/>
      <c r="DO22" s="43"/>
      <c r="DP22" s="43"/>
      <c r="DQ22" s="43"/>
      <c r="DR22" s="43"/>
      <c r="DS22" s="43"/>
      <c r="DT22" s="43"/>
      <c r="DU22" s="43"/>
      <c r="DV22" s="43"/>
      <c r="DW22" s="43"/>
      <c r="DX22" s="43"/>
      <c r="DY22" s="43"/>
      <c r="DZ22" s="43"/>
      <c r="EA22" s="43"/>
      <c r="EB22" s="43"/>
      <c r="EC22" s="43"/>
      <c r="ED22" s="43"/>
      <c r="EE22" s="43"/>
      <c r="EF22" s="43"/>
      <c r="EG22" s="43"/>
      <c r="EH22" s="43"/>
      <c r="EI22" s="43"/>
      <c r="EJ22" s="43"/>
      <c r="EK22" s="43"/>
      <c r="EL22" s="43"/>
      <c r="EM22" s="43"/>
      <c r="EN22" s="43"/>
      <c r="EO22" s="43"/>
      <c r="EP22" s="43"/>
      <c r="EQ22" s="43"/>
      <c r="ER22" s="43"/>
      <c r="ES22" s="43"/>
      <c r="ET22" s="43"/>
      <c r="EU22" s="43"/>
      <c r="EV22" s="43"/>
      <c r="EW22" s="43"/>
      <c r="EX22" s="43"/>
      <c r="EY22" s="43"/>
      <c r="EZ22" s="43"/>
      <c r="FA22" s="43"/>
      <c r="FB22" s="43"/>
      <c r="FC22" s="43"/>
      <c r="FD22" s="43"/>
      <c r="FE22" s="43"/>
      <c r="FF22" s="43"/>
      <c r="FG22" s="43"/>
      <c r="FH22" s="43"/>
      <c r="FI22" s="43"/>
      <c r="FJ22" s="43"/>
      <c r="FK22" s="43"/>
      <c r="FL22" s="43"/>
      <c r="FM22" s="43"/>
      <c r="FN22" s="43"/>
    </row>
    <row r="23" spans="1:170" s="5" customFormat="1" x14ac:dyDescent="0.25">
      <c r="A23" s="36" t="s">
        <v>20</v>
      </c>
      <c r="B23" s="73" t="s">
        <v>100</v>
      </c>
      <c r="C23" s="37" t="s">
        <v>84</v>
      </c>
      <c r="D23" s="88">
        <v>13.9</v>
      </c>
      <c r="E23" s="88">
        <v>17.3</v>
      </c>
      <c r="F23" s="88">
        <v>20.2</v>
      </c>
      <c r="G23" s="88">
        <v>36.6</v>
      </c>
      <c r="H23" s="88">
        <v>72</v>
      </c>
      <c r="I23" s="43"/>
      <c r="J23" s="157">
        <f t="shared" si="0"/>
        <v>11.5</v>
      </c>
      <c r="K23" s="157">
        <f t="shared" si="1"/>
        <v>-5.1790214974054827</v>
      </c>
      <c r="L23" s="157">
        <f t="shared" si="2"/>
        <v>28.179021497405483</v>
      </c>
      <c r="M23" s="157">
        <f t="shared" si="3"/>
        <v>14.9</v>
      </c>
      <c r="N23" s="157">
        <f t="shared" si="4"/>
        <v>9.3403261675315079</v>
      </c>
      <c r="O23" s="157">
        <f t="shared" si="5"/>
        <v>20.459673832468493</v>
      </c>
      <c r="P23" s="157">
        <f t="shared" si="6"/>
        <v>21.53</v>
      </c>
      <c r="Q23" s="157">
        <f t="shared" si="7"/>
        <v>14.413617494440329</v>
      </c>
      <c r="R23" s="157">
        <f t="shared" si="8"/>
        <v>28.646382505559671</v>
      </c>
      <c r="S23" s="157">
        <f t="shared" si="9"/>
        <v>39.090000000000003</v>
      </c>
      <c r="T23" s="157">
        <f t="shared" si="10"/>
        <v>27.970652335063011</v>
      </c>
      <c r="U23" s="157">
        <f t="shared" si="11"/>
        <v>50.209347664936999</v>
      </c>
      <c r="V23" s="157">
        <f t="shared" si="12"/>
        <v>75.83</v>
      </c>
      <c r="W23" s="157">
        <f t="shared" si="13"/>
        <v>70.04793921423277</v>
      </c>
      <c r="X23" s="157">
        <f t="shared" si="14"/>
        <v>81.612060785767227</v>
      </c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3"/>
      <c r="CA23" s="43"/>
      <c r="CB23" s="43"/>
      <c r="CC23" s="43"/>
      <c r="CD23" s="43"/>
      <c r="CE23" s="43"/>
      <c r="CF23" s="43"/>
      <c r="CG23" s="43"/>
      <c r="CH23" s="43"/>
      <c r="CI23" s="43"/>
      <c r="CJ23" s="43"/>
      <c r="CK23" s="43"/>
      <c r="CL23" s="43"/>
      <c r="CM23" s="43"/>
      <c r="CN23" s="43"/>
      <c r="CO23" s="43"/>
      <c r="CP23" s="43"/>
      <c r="CQ23" s="43"/>
      <c r="CR23" s="43"/>
      <c r="CS23" s="43"/>
      <c r="CT23" s="43"/>
      <c r="CU23" s="43"/>
      <c r="CV23" s="43"/>
      <c r="CW23" s="43"/>
      <c r="CX23" s="43"/>
      <c r="CY23" s="43"/>
      <c r="CZ23" s="43"/>
      <c r="DA23" s="43"/>
      <c r="DB23" s="43"/>
      <c r="DC23" s="43"/>
      <c r="DD23" s="43"/>
      <c r="DE23" s="43"/>
      <c r="DF23" s="43"/>
      <c r="DG23" s="43"/>
      <c r="DH23" s="43"/>
      <c r="DI23" s="43"/>
      <c r="DJ23" s="43"/>
      <c r="DK23" s="43"/>
      <c r="DL23" s="43"/>
      <c r="DM23" s="43"/>
      <c r="DN23" s="43"/>
      <c r="DO23" s="43"/>
      <c r="DP23" s="43"/>
      <c r="DQ23" s="43"/>
      <c r="DR23" s="43"/>
      <c r="DS23" s="43"/>
      <c r="DT23" s="43"/>
      <c r="DU23" s="43"/>
      <c r="DV23" s="43"/>
      <c r="DW23" s="43"/>
      <c r="DX23" s="43"/>
      <c r="DY23" s="43"/>
      <c r="DZ23" s="43"/>
      <c r="EA23" s="43"/>
      <c r="EB23" s="43"/>
      <c r="EC23" s="43"/>
      <c r="ED23" s="43"/>
      <c r="EE23" s="43"/>
      <c r="EF23" s="43"/>
      <c r="EG23" s="43"/>
      <c r="EH23" s="43"/>
      <c r="EI23" s="43"/>
      <c r="EJ23" s="43"/>
      <c r="EK23" s="43"/>
      <c r="EL23" s="43"/>
      <c r="EM23" s="43"/>
      <c r="EN23" s="43"/>
      <c r="EO23" s="43"/>
      <c r="EP23" s="43"/>
      <c r="EQ23" s="43"/>
      <c r="ER23" s="43"/>
      <c r="ES23" s="43"/>
      <c r="ET23" s="43"/>
      <c r="EU23" s="43"/>
      <c r="EV23" s="43"/>
      <c r="EW23" s="43"/>
      <c r="EX23" s="43"/>
      <c r="EY23" s="43"/>
      <c r="EZ23" s="43"/>
      <c r="FA23" s="43"/>
      <c r="FB23" s="43"/>
      <c r="FC23" s="43"/>
      <c r="FD23" s="43"/>
      <c r="FE23" s="43"/>
      <c r="FF23" s="43"/>
      <c r="FG23" s="43"/>
      <c r="FH23" s="43"/>
      <c r="FI23" s="43"/>
      <c r="FJ23" s="43"/>
      <c r="FK23" s="43"/>
      <c r="FL23" s="43"/>
      <c r="FM23" s="43"/>
      <c r="FN23" s="43"/>
    </row>
    <row r="24" spans="1:170" s="5" customFormat="1" x14ac:dyDescent="0.25">
      <c r="A24" s="36" t="s">
        <v>20</v>
      </c>
      <c r="B24" s="73" t="s">
        <v>100</v>
      </c>
      <c r="C24" s="37" t="s">
        <v>85</v>
      </c>
      <c r="D24" s="88">
        <v>12.9</v>
      </c>
      <c r="E24" s="88">
        <v>16.3</v>
      </c>
      <c r="F24" s="88">
        <v>18.399999999999999</v>
      </c>
      <c r="G24" s="88">
        <v>34.299999999999997</v>
      </c>
      <c r="H24" s="88">
        <v>69.900000000000006</v>
      </c>
      <c r="I24" s="43"/>
      <c r="J24" s="157">
        <f t="shared" si="0"/>
        <v>11.5</v>
      </c>
      <c r="K24" s="157">
        <f t="shared" si="1"/>
        <v>-5.1790214974054827</v>
      </c>
      <c r="L24" s="157">
        <f t="shared" si="2"/>
        <v>28.179021497405483</v>
      </c>
      <c r="M24" s="157">
        <f t="shared" si="3"/>
        <v>14.9</v>
      </c>
      <c r="N24" s="157">
        <f t="shared" si="4"/>
        <v>9.3403261675315079</v>
      </c>
      <c r="O24" s="157">
        <f t="shared" si="5"/>
        <v>20.459673832468493</v>
      </c>
      <c r="P24" s="157">
        <f t="shared" si="6"/>
        <v>21.53</v>
      </c>
      <c r="Q24" s="157">
        <f t="shared" si="7"/>
        <v>14.413617494440329</v>
      </c>
      <c r="R24" s="157">
        <f t="shared" si="8"/>
        <v>28.646382505559671</v>
      </c>
      <c r="S24" s="157">
        <f t="shared" si="9"/>
        <v>39.090000000000003</v>
      </c>
      <c r="T24" s="157">
        <f t="shared" si="10"/>
        <v>27.970652335063011</v>
      </c>
      <c r="U24" s="157">
        <f t="shared" si="11"/>
        <v>50.209347664936999</v>
      </c>
      <c r="V24" s="157">
        <f t="shared" si="12"/>
        <v>75.83</v>
      </c>
      <c r="W24" s="157">
        <f t="shared" si="13"/>
        <v>70.04793921423277</v>
      </c>
      <c r="X24" s="157">
        <f t="shared" si="14"/>
        <v>81.612060785767227</v>
      </c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3"/>
      <c r="CA24" s="43"/>
      <c r="CB24" s="43"/>
      <c r="CC24" s="43"/>
      <c r="CD24" s="43"/>
      <c r="CE24" s="43"/>
      <c r="CF24" s="43"/>
      <c r="CG24" s="43"/>
      <c r="CH24" s="43"/>
      <c r="CI24" s="43"/>
      <c r="CJ24" s="43"/>
      <c r="CK24" s="43"/>
      <c r="CL24" s="43"/>
      <c r="CM24" s="43"/>
      <c r="CN24" s="43"/>
      <c r="CO24" s="43"/>
      <c r="CP24" s="43"/>
      <c r="CQ24" s="43"/>
      <c r="CR24" s="43"/>
      <c r="CS24" s="43"/>
      <c r="CT24" s="43"/>
      <c r="CU24" s="43"/>
      <c r="CV24" s="43"/>
      <c r="CW24" s="43"/>
      <c r="CX24" s="43"/>
      <c r="CY24" s="43"/>
      <c r="CZ24" s="43"/>
      <c r="DA24" s="43"/>
      <c r="DB24" s="43"/>
      <c r="DC24" s="43"/>
      <c r="DD24" s="43"/>
      <c r="DE24" s="43"/>
      <c r="DF24" s="43"/>
      <c r="DG24" s="43"/>
      <c r="DH24" s="43"/>
      <c r="DI24" s="43"/>
      <c r="DJ24" s="43"/>
      <c r="DK24" s="43"/>
      <c r="DL24" s="43"/>
      <c r="DM24" s="43"/>
      <c r="DN24" s="43"/>
      <c r="DO24" s="43"/>
      <c r="DP24" s="43"/>
      <c r="DQ24" s="43"/>
      <c r="DR24" s="43"/>
      <c r="DS24" s="43"/>
      <c r="DT24" s="43"/>
      <c r="DU24" s="43"/>
      <c r="DV24" s="43"/>
      <c r="DW24" s="43"/>
      <c r="DX24" s="43"/>
      <c r="DY24" s="43"/>
      <c r="DZ24" s="43"/>
      <c r="EA24" s="43"/>
      <c r="EB24" s="43"/>
      <c r="EC24" s="43"/>
      <c r="ED24" s="43"/>
      <c r="EE24" s="43"/>
      <c r="EF24" s="43"/>
      <c r="EG24" s="43"/>
      <c r="EH24" s="43"/>
      <c r="EI24" s="43"/>
      <c r="EJ24" s="43"/>
      <c r="EK24" s="43"/>
      <c r="EL24" s="43"/>
      <c r="EM24" s="43"/>
      <c r="EN24" s="43"/>
      <c r="EO24" s="43"/>
      <c r="EP24" s="43"/>
      <c r="EQ24" s="43"/>
      <c r="ER24" s="43"/>
      <c r="ES24" s="43"/>
      <c r="ET24" s="43"/>
      <c r="EU24" s="43"/>
      <c r="EV24" s="43"/>
      <c r="EW24" s="43"/>
      <c r="EX24" s="43"/>
      <c r="EY24" s="43"/>
      <c r="EZ24" s="43"/>
      <c r="FA24" s="43"/>
      <c r="FB24" s="43"/>
      <c r="FC24" s="43"/>
      <c r="FD24" s="43"/>
      <c r="FE24" s="43"/>
      <c r="FF24" s="43"/>
      <c r="FG24" s="43"/>
      <c r="FH24" s="43"/>
      <c r="FI24" s="43"/>
      <c r="FJ24" s="43"/>
      <c r="FK24" s="43"/>
      <c r="FL24" s="43"/>
      <c r="FM24" s="43"/>
      <c r="FN24" s="43"/>
    </row>
    <row r="25" spans="1:170" s="5" customFormat="1" x14ac:dyDescent="0.25">
      <c r="B25" s="74"/>
      <c r="D25" s="47"/>
      <c r="E25" s="47"/>
      <c r="F25" s="47"/>
      <c r="G25" s="47"/>
      <c r="H25" s="47"/>
      <c r="I25" s="43"/>
      <c r="J25" s="157"/>
      <c r="K25" s="157"/>
      <c r="L25" s="157"/>
      <c r="M25" s="157"/>
      <c r="N25" s="157"/>
      <c r="O25" s="157"/>
      <c r="P25" s="157"/>
      <c r="Q25" s="157"/>
      <c r="R25" s="157"/>
      <c r="S25" s="157"/>
      <c r="T25" s="157"/>
      <c r="U25" s="157"/>
      <c r="V25" s="157"/>
      <c r="W25" s="157"/>
      <c r="X25" s="157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3"/>
      <c r="CA25" s="43"/>
      <c r="CB25" s="43"/>
      <c r="CC25" s="43"/>
      <c r="CD25" s="43"/>
      <c r="CE25" s="43"/>
      <c r="CF25" s="43"/>
      <c r="CG25" s="43"/>
      <c r="CH25" s="43"/>
      <c r="CI25" s="43"/>
      <c r="CJ25" s="43"/>
      <c r="CK25" s="43"/>
      <c r="CL25" s="43"/>
      <c r="CM25" s="43"/>
      <c r="CN25" s="43"/>
      <c r="CO25" s="43"/>
      <c r="CP25" s="43"/>
      <c r="CQ25" s="43"/>
      <c r="CR25" s="43"/>
      <c r="CS25" s="43"/>
      <c r="CT25" s="43"/>
      <c r="CU25" s="43"/>
      <c r="CV25" s="43"/>
      <c r="CW25" s="43"/>
      <c r="CX25" s="43"/>
      <c r="CY25" s="43"/>
      <c r="CZ25" s="43"/>
      <c r="DA25" s="43"/>
      <c r="DB25" s="43"/>
      <c r="DC25" s="43"/>
      <c r="DD25" s="43"/>
      <c r="DE25" s="43"/>
      <c r="DF25" s="43"/>
      <c r="DG25" s="43"/>
      <c r="DH25" s="43"/>
      <c r="DI25" s="43"/>
      <c r="DJ25" s="43"/>
      <c r="DK25" s="43"/>
      <c r="DL25" s="43"/>
      <c r="DM25" s="43"/>
      <c r="DN25" s="43"/>
      <c r="DO25" s="43"/>
      <c r="DP25" s="43"/>
      <c r="DQ25" s="43"/>
      <c r="DR25" s="43"/>
      <c r="DS25" s="43"/>
      <c r="DT25" s="43"/>
      <c r="DU25" s="43"/>
      <c r="DV25" s="43"/>
      <c r="DW25" s="43"/>
      <c r="DX25" s="43"/>
      <c r="DY25" s="43"/>
      <c r="DZ25" s="43"/>
      <c r="EA25" s="43"/>
      <c r="EB25" s="43"/>
      <c r="EC25" s="43"/>
      <c r="ED25" s="43"/>
      <c r="EE25" s="43"/>
      <c r="EF25" s="43"/>
      <c r="EG25" s="43"/>
      <c r="EH25" s="43"/>
      <c r="EI25" s="43"/>
      <c r="EJ25" s="43"/>
      <c r="EK25" s="43"/>
      <c r="EL25" s="43"/>
      <c r="EM25" s="43"/>
      <c r="EN25" s="43"/>
      <c r="EO25" s="43"/>
      <c r="EP25" s="43"/>
      <c r="EQ25" s="43"/>
      <c r="ER25" s="43"/>
      <c r="ES25" s="43"/>
      <c r="ET25" s="43"/>
      <c r="EU25" s="43"/>
      <c r="EV25" s="43"/>
      <c r="EW25" s="43"/>
      <c r="EX25" s="43"/>
      <c r="EY25" s="43"/>
      <c r="EZ25" s="43"/>
      <c r="FA25" s="43"/>
      <c r="FB25" s="43"/>
      <c r="FC25" s="43"/>
      <c r="FD25" s="43"/>
      <c r="FE25" s="43"/>
      <c r="FF25" s="43"/>
      <c r="FG25" s="43"/>
      <c r="FH25" s="43"/>
      <c r="FI25" s="43"/>
      <c r="FJ25" s="43"/>
      <c r="FK25" s="43"/>
      <c r="FL25" s="43"/>
      <c r="FM25" s="43"/>
      <c r="FN25" s="43"/>
    </row>
    <row r="26" spans="1:170" s="5" customFormat="1" ht="13.8" thickBot="1" x14ac:dyDescent="0.3">
      <c r="B26" s="74"/>
      <c r="D26" s="47"/>
      <c r="E26" s="47"/>
      <c r="F26" s="47"/>
      <c r="G26" s="47"/>
      <c r="H26" s="47"/>
      <c r="I26" s="43"/>
      <c r="J26" s="157"/>
      <c r="K26" s="157"/>
      <c r="L26" s="157"/>
      <c r="M26" s="157"/>
      <c r="N26" s="157"/>
      <c r="O26" s="157"/>
      <c r="P26" s="157"/>
      <c r="Q26" s="157"/>
      <c r="R26" s="157"/>
      <c r="S26" s="157"/>
      <c r="T26" s="157"/>
      <c r="U26" s="157"/>
      <c r="V26" s="157"/>
      <c r="W26" s="157"/>
      <c r="X26" s="157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3"/>
      <c r="CA26" s="43"/>
      <c r="CB26" s="43"/>
      <c r="CC26" s="43"/>
      <c r="CD26" s="43"/>
      <c r="CE26" s="43"/>
      <c r="CF26" s="43"/>
      <c r="CG26" s="43"/>
      <c r="CH26" s="43"/>
      <c r="CI26" s="43"/>
      <c r="CJ26" s="43"/>
      <c r="CK26" s="43"/>
      <c r="CL26" s="43"/>
      <c r="CM26" s="43"/>
      <c r="CN26" s="43"/>
      <c r="CO26" s="43"/>
      <c r="CP26" s="43"/>
      <c r="CQ26" s="43"/>
      <c r="CR26" s="43"/>
      <c r="CS26" s="43"/>
      <c r="CT26" s="43"/>
      <c r="CU26" s="43"/>
      <c r="CV26" s="43"/>
      <c r="CW26" s="43"/>
      <c r="CX26" s="43"/>
      <c r="CY26" s="43"/>
      <c r="CZ26" s="43"/>
      <c r="DA26" s="43"/>
      <c r="DB26" s="43"/>
      <c r="DC26" s="43"/>
      <c r="DD26" s="43"/>
      <c r="DE26" s="43"/>
      <c r="DF26" s="43"/>
      <c r="DG26" s="43"/>
      <c r="DH26" s="43"/>
      <c r="DI26" s="43"/>
      <c r="DJ26" s="43"/>
      <c r="DK26" s="43"/>
      <c r="DL26" s="43"/>
      <c r="DM26" s="43"/>
      <c r="DN26" s="43"/>
      <c r="DO26" s="43"/>
      <c r="DP26" s="43"/>
      <c r="DQ26" s="43"/>
      <c r="DR26" s="43"/>
      <c r="DS26" s="43"/>
      <c r="DT26" s="43"/>
      <c r="DU26" s="43"/>
      <c r="DV26" s="43"/>
      <c r="DW26" s="43"/>
      <c r="DX26" s="43"/>
      <c r="DY26" s="43"/>
      <c r="DZ26" s="43"/>
      <c r="EA26" s="43"/>
      <c r="EB26" s="43"/>
      <c r="EC26" s="43"/>
      <c r="ED26" s="43"/>
      <c r="EE26" s="43"/>
      <c r="EF26" s="43"/>
      <c r="EG26" s="43"/>
      <c r="EH26" s="43"/>
      <c r="EI26" s="43"/>
      <c r="EJ26" s="43"/>
      <c r="EK26" s="43"/>
      <c r="EL26" s="43"/>
      <c r="EM26" s="43"/>
      <c r="EN26" s="43"/>
      <c r="EO26" s="43"/>
      <c r="EP26" s="43"/>
      <c r="EQ26" s="43"/>
      <c r="ER26" s="43"/>
      <c r="ES26" s="43"/>
      <c r="ET26" s="43"/>
      <c r="EU26" s="43"/>
      <c r="EV26" s="43"/>
      <c r="EW26" s="43"/>
      <c r="EX26" s="43"/>
      <c r="EY26" s="43"/>
      <c r="EZ26" s="43"/>
      <c r="FA26" s="43"/>
      <c r="FB26" s="43"/>
      <c r="FC26" s="43"/>
      <c r="FD26" s="43"/>
      <c r="FE26" s="43"/>
      <c r="FF26" s="43"/>
      <c r="FG26" s="43"/>
      <c r="FH26" s="43"/>
      <c r="FI26" s="43"/>
      <c r="FJ26" s="43"/>
      <c r="FK26" s="43"/>
      <c r="FL26" s="43"/>
      <c r="FM26" s="43"/>
      <c r="FN26" s="43"/>
    </row>
    <row r="27" spans="1:170" x14ac:dyDescent="0.25">
      <c r="C27" s="163" t="s">
        <v>87</v>
      </c>
      <c r="D27" s="164">
        <f>MEDIAN(D4:D24)</f>
        <v>11.5</v>
      </c>
      <c r="E27" s="164">
        <f>MEDIAN(E4:E24)</f>
        <v>14.9</v>
      </c>
      <c r="F27" s="164">
        <f>MEDIAN(F4:F24)</f>
        <v>21.53</v>
      </c>
      <c r="G27" s="164">
        <f>MEDIAN(G4:G24)</f>
        <v>39.090000000000003</v>
      </c>
      <c r="H27" s="165">
        <f>MEDIAN(H4:H24)</f>
        <v>75.83</v>
      </c>
      <c r="I27" s="43"/>
    </row>
    <row r="28" spans="1:170" x14ac:dyDescent="0.25">
      <c r="C28" s="166" t="s">
        <v>88</v>
      </c>
      <c r="D28" s="162">
        <f>PERCENTILE(D4:D24,0.25)</f>
        <v>6.2</v>
      </c>
      <c r="E28" s="162">
        <f>PERCENTILE(E4:E24,0.25)</f>
        <v>14.4</v>
      </c>
      <c r="F28" s="162">
        <f>PERCENTILE(F4:F24,0.25)</f>
        <v>20.2</v>
      </c>
      <c r="G28" s="162">
        <f>PERCENTILE(G4:G24,0.25)</f>
        <v>37.9</v>
      </c>
      <c r="H28" s="167">
        <f>PERCENTILE(H4:H24,0.25)</f>
        <v>74.7</v>
      </c>
      <c r="I28" s="43"/>
    </row>
    <row r="29" spans="1:170" x14ac:dyDescent="0.25">
      <c r="C29" s="166" t="s">
        <v>89</v>
      </c>
      <c r="D29" s="162">
        <f>PERCENTILE(D4:D24,0.75)</f>
        <v>13.7</v>
      </c>
      <c r="E29" s="162">
        <f>PERCENTILE(E4:E24,0.75)</f>
        <v>16.899999999999999</v>
      </c>
      <c r="F29" s="162">
        <f>PERCENTILE(F4:F24,0.75)</f>
        <v>23.4</v>
      </c>
      <c r="G29" s="162">
        <f>PERCENTILE(G4:G24,0.75)</f>
        <v>42.9</v>
      </c>
      <c r="H29" s="167">
        <f>PERCENTILE(H4:H24,0.75)</f>
        <v>77.3</v>
      </c>
      <c r="I29" s="43"/>
    </row>
    <row r="30" spans="1:170" ht="13.8" thickBot="1" x14ac:dyDescent="0.3">
      <c r="C30" s="168" t="s">
        <v>90</v>
      </c>
      <c r="D30" s="169">
        <f>(D29-D28)/1.349</f>
        <v>5.5596738324684942</v>
      </c>
      <c r="E30" s="169">
        <f>(E29-E28)/1.349</f>
        <v>1.8532246108228305</v>
      </c>
      <c r="F30" s="169">
        <f>(F29-F28)/1.349</f>
        <v>2.3721275018532242</v>
      </c>
      <c r="G30" s="169">
        <f>(G29-G28)/1.349</f>
        <v>3.7064492216456637</v>
      </c>
      <c r="H30" s="170">
        <f>(H29-H28)/1.349</f>
        <v>1.9273535952557408</v>
      </c>
      <c r="I30" s="43"/>
    </row>
    <row r="31" spans="1:170" x14ac:dyDescent="0.25">
      <c r="I31" s="43"/>
    </row>
    <row r="32" spans="1:170" x14ac:dyDescent="0.25">
      <c r="I32" s="43"/>
    </row>
    <row r="33" spans="9:9" x14ac:dyDescent="0.25">
      <c r="I33" s="43"/>
    </row>
    <row r="34" spans="9:9" x14ac:dyDescent="0.25">
      <c r="I34" s="43"/>
    </row>
    <row r="35" spans="9:9" x14ac:dyDescent="0.25">
      <c r="I35" s="43"/>
    </row>
    <row r="36" spans="9:9" x14ac:dyDescent="0.25">
      <c r="I36" s="43"/>
    </row>
    <row r="37" spans="9:9" x14ac:dyDescent="0.25">
      <c r="I37" s="43"/>
    </row>
    <row r="38" spans="9:9" x14ac:dyDescent="0.25">
      <c r="I38" s="43"/>
    </row>
    <row r="39" spans="9:9" x14ac:dyDescent="0.25">
      <c r="I39" s="43"/>
    </row>
    <row r="40" spans="9:9" x14ac:dyDescent="0.25">
      <c r="I40" s="43"/>
    </row>
    <row r="41" spans="9:9" x14ac:dyDescent="0.25">
      <c r="I41" s="43"/>
    </row>
    <row r="42" spans="9:9" x14ac:dyDescent="0.25">
      <c r="I42" s="43"/>
    </row>
    <row r="43" spans="9:9" x14ac:dyDescent="0.25">
      <c r="I43" s="43"/>
    </row>
    <row r="44" spans="9:9" x14ac:dyDescent="0.25">
      <c r="I44" s="43"/>
    </row>
    <row r="45" spans="9:9" x14ac:dyDescent="0.25">
      <c r="I45" s="43"/>
    </row>
    <row r="46" spans="9:9" x14ac:dyDescent="0.25">
      <c r="I46" s="43"/>
    </row>
    <row r="47" spans="9:9" x14ac:dyDescent="0.25">
      <c r="I47" s="43"/>
    </row>
    <row r="48" spans="9:9" x14ac:dyDescent="0.25">
      <c r="I48" s="43"/>
    </row>
    <row r="49" spans="9:9" x14ac:dyDescent="0.25">
      <c r="I49" s="43"/>
    </row>
    <row r="50" spans="9:9" x14ac:dyDescent="0.25">
      <c r="I50" s="43"/>
    </row>
    <row r="51" spans="9:9" x14ac:dyDescent="0.25">
      <c r="I51" s="43"/>
    </row>
    <row r="52" spans="9:9" x14ac:dyDescent="0.25">
      <c r="I52" s="43"/>
    </row>
    <row r="53" spans="9:9" x14ac:dyDescent="0.25">
      <c r="I53" s="43"/>
    </row>
    <row r="54" spans="9:9" x14ac:dyDescent="0.25">
      <c r="I54" s="43"/>
    </row>
    <row r="55" spans="9:9" x14ac:dyDescent="0.25">
      <c r="I55" s="43"/>
    </row>
    <row r="56" spans="9:9" x14ac:dyDescent="0.25">
      <c r="I56" s="43"/>
    </row>
    <row r="57" spans="9:9" x14ac:dyDescent="0.25">
      <c r="I57" s="43"/>
    </row>
    <row r="58" spans="9:9" x14ac:dyDescent="0.25">
      <c r="I58" s="43"/>
    </row>
    <row r="59" spans="9:9" x14ac:dyDescent="0.25">
      <c r="I59" s="43"/>
    </row>
    <row r="60" spans="9:9" x14ac:dyDescent="0.25">
      <c r="I60" s="43"/>
    </row>
    <row r="61" spans="9:9" x14ac:dyDescent="0.25">
      <c r="I61" s="43"/>
    </row>
    <row r="62" spans="9:9" x14ac:dyDescent="0.25">
      <c r="I62" s="43"/>
    </row>
    <row r="63" spans="9:9" x14ac:dyDescent="0.25">
      <c r="I63" s="43"/>
    </row>
    <row r="64" spans="9:9" x14ac:dyDescent="0.25">
      <c r="I64" s="43"/>
    </row>
    <row r="65" spans="9:9" x14ac:dyDescent="0.25">
      <c r="I65" s="43"/>
    </row>
    <row r="66" spans="9:9" x14ac:dyDescent="0.25">
      <c r="I66" s="43"/>
    </row>
    <row r="67" spans="9:9" x14ac:dyDescent="0.25">
      <c r="I67" s="43"/>
    </row>
    <row r="68" spans="9:9" x14ac:dyDescent="0.25">
      <c r="I68" s="43"/>
    </row>
    <row r="69" spans="9:9" x14ac:dyDescent="0.25">
      <c r="I69" s="43"/>
    </row>
    <row r="70" spans="9:9" x14ac:dyDescent="0.25">
      <c r="I70" s="43"/>
    </row>
    <row r="71" spans="9:9" x14ac:dyDescent="0.25">
      <c r="I71" s="43"/>
    </row>
    <row r="72" spans="9:9" x14ac:dyDescent="0.25">
      <c r="I72" s="43"/>
    </row>
    <row r="73" spans="9:9" x14ac:dyDescent="0.25">
      <c r="I73" s="43"/>
    </row>
    <row r="74" spans="9:9" x14ac:dyDescent="0.25">
      <c r="I74" s="43"/>
    </row>
    <row r="75" spans="9:9" x14ac:dyDescent="0.25">
      <c r="I75" s="43"/>
    </row>
    <row r="76" spans="9:9" x14ac:dyDescent="0.25">
      <c r="I76" s="43"/>
    </row>
    <row r="77" spans="9:9" x14ac:dyDescent="0.25">
      <c r="I77" s="43"/>
    </row>
    <row r="78" spans="9:9" x14ac:dyDescent="0.25">
      <c r="I78" s="43"/>
    </row>
    <row r="79" spans="9:9" x14ac:dyDescent="0.25">
      <c r="I79" s="43"/>
    </row>
    <row r="80" spans="9:9" x14ac:dyDescent="0.25">
      <c r="I80" s="43"/>
    </row>
    <row r="81" spans="9:9" x14ac:dyDescent="0.25">
      <c r="I81" s="43"/>
    </row>
    <row r="82" spans="9:9" x14ac:dyDescent="0.25">
      <c r="I82" s="43"/>
    </row>
    <row r="83" spans="9:9" x14ac:dyDescent="0.25">
      <c r="I83" s="43"/>
    </row>
    <row r="84" spans="9:9" x14ac:dyDescent="0.25">
      <c r="I84" s="43"/>
    </row>
    <row r="85" spans="9:9" x14ac:dyDescent="0.25">
      <c r="I85" s="43"/>
    </row>
    <row r="86" spans="9:9" x14ac:dyDescent="0.25">
      <c r="I86" s="43"/>
    </row>
    <row r="87" spans="9:9" x14ac:dyDescent="0.25">
      <c r="I87" s="43"/>
    </row>
    <row r="88" spans="9:9" x14ac:dyDescent="0.25">
      <c r="I88" s="43"/>
    </row>
    <row r="89" spans="9:9" x14ac:dyDescent="0.25">
      <c r="I89" s="43"/>
    </row>
    <row r="90" spans="9:9" x14ac:dyDescent="0.25">
      <c r="I90" s="43"/>
    </row>
    <row r="91" spans="9:9" x14ac:dyDescent="0.25">
      <c r="I91" s="43"/>
    </row>
    <row r="92" spans="9:9" x14ac:dyDescent="0.25">
      <c r="I92" s="43"/>
    </row>
    <row r="93" spans="9:9" x14ac:dyDescent="0.25">
      <c r="I93" s="43"/>
    </row>
    <row r="94" spans="9:9" x14ac:dyDescent="0.25">
      <c r="I94" s="43"/>
    </row>
    <row r="95" spans="9:9" x14ac:dyDescent="0.25">
      <c r="I95" s="43"/>
    </row>
    <row r="96" spans="9:9" x14ac:dyDescent="0.25">
      <c r="I96" s="43"/>
    </row>
    <row r="97" spans="9:9" x14ac:dyDescent="0.25">
      <c r="I97" s="43"/>
    </row>
    <row r="98" spans="9:9" x14ac:dyDescent="0.25">
      <c r="I98" s="43"/>
    </row>
    <row r="99" spans="9:9" x14ac:dyDescent="0.25">
      <c r="I99" s="43"/>
    </row>
    <row r="100" spans="9:9" x14ac:dyDescent="0.25">
      <c r="I100" s="43"/>
    </row>
    <row r="101" spans="9:9" x14ac:dyDescent="0.25">
      <c r="I101" s="43"/>
    </row>
    <row r="102" spans="9:9" x14ac:dyDescent="0.25">
      <c r="I102" s="43"/>
    </row>
    <row r="103" spans="9:9" x14ac:dyDescent="0.25">
      <c r="I103" s="43"/>
    </row>
    <row r="104" spans="9:9" x14ac:dyDescent="0.25">
      <c r="I104" s="43"/>
    </row>
    <row r="105" spans="9:9" x14ac:dyDescent="0.25">
      <c r="I105" s="43"/>
    </row>
    <row r="106" spans="9:9" x14ac:dyDescent="0.25">
      <c r="I106" s="43"/>
    </row>
    <row r="107" spans="9:9" x14ac:dyDescent="0.25">
      <c r="I107" s="43"/>
    </row>
    <row r="108" spans="9:9" x14ac:dyDescent="0.25">
      <c r="I108" s="43"/>
    </row>
    <row r="109" spans="9:9" x14ac:dyDescent="0.25">
      <c r="I109" s="43"/>
    </row>
    <row r="110" spans="9:9" x14ac:dyDescent="0.25">
      <c r="I110" s="43"/>
    </row>
    <row r="111" spans="9:9" x14ac:dyDescent="0.25">
      <c r="I111" s="43"/>
    </row>
    <row r="112" spans="9:9" x14ac:dyDescent="0.25">
      <c r="I112" s="43"/>
    </row>
    <row r="113" spans="9:9" x14ac:dyDescent="0.25">
      <c r="I113" s="43"/>
    </row>
    <row r="114" spans="9:9" x14ac:dyDescent="0.25">
      <c r="I114" s="43"/>
    </row>
    <row r="115" spans="9:9" x14ac:dyDescent="0.25">
      <c r="I115" s="43"/>
    </row>
    <row r="116" spans="9:9" x14ac:dyDescent="0.25">
      <c r="I116" s="43"/>
    </row>
    <row r="117" spans="9:9" x14ac:dyDescent="0.25">
      <c r="I117" s="43"/>
    </row>
    <row r="118" spans="9:9" x14ac:dyDescent="0.25">
      <c r="I118" s="43"/>
    </row>
    <row r="119" spans="9:9" x14ac:dyDescent="0.25">
      <c r="I119" s="43"/>
    </row>
    <row r="120" spans="9:9" x14ac:dyDescent="0.25">
      <c r="I120" s="43"/>
    </row>
    <row r="121" spans="9:9" x14ac:dyDescent="0.25">
      <c r="I121" s="43"/>
    </row>
    <row r="122" spans="9:9" x14ac:dyDescent="0.25">
      <c r="I122" s="43"/>
    </row>
    <row r="123" spans="9:9" x14ac:dyDescent="0.25">
      <c r="I123" s="43"/>
    </row>
    <row r="124" spans="9:9" x14ac:dyDescent="0.25">
      <c r="I124" s="43"/>
    </row>
    <row r="125" spans="9:9" x14ac:dyDescent="0.25">
      <c r="I125" s="43"/>
    </row>
    <row r="126" spans="9:9" x14ac:dyDescent="0.25">
      <c r="I126" s="43"/>
    </row>
    <row r="127" spans="9:9" x14ac:dyDescent="0.25">
      <c r="I127" s="43"/>
    </row>
    <row r="128" spans="9:9" x14ac:dyDescent="0.25">
      <c r="I128" s="43"/>
    </row>
    <row r="129" spans="9:9" x14ac:dyDescent="0.25">
      <c r="I129" s="43"/>
    </row>
    <row r="130" spans="9:9" x14ac:dyDescent="0.25">
      <c r="I130" s="43"/>
    </row>
    <row r="131" spans="9:9" x14ac:dyDescent="0.25">
      <c r="I131" s="43"/>
    </row>
    <row r="132" spans="9:9" x14ac:dyDescent="0.25">
      <c r="I132" s="43"/>
    </row>
    <row r="133" spans="9:9" x14ac:dyDescent="0.25">
      <c r="I133" s="43"/>
    </row>
    <row r="134" spans="9:9" x14ac:dyDescent="0.25">
      <c r="I134" s="43"/>
    </row>
    <row r="135" spans="9:9" x14ac:dyDescent="0.25">
      <c r="I135" s="43"/>
    </row>
    <row r="136" spans="9:9" x14ac:dyDescent="0.25">
      <c r="I136" s="43"/>
    </row>
    <row r="137" spans="9:9" x14ac:dyDescent="0.25">
      <c r="I137" s="43"/>
    </row>
    <row r="138" spans="9:9" x14ac:dyDescent="0.25">
      <c r="I138" s="43"/>
    </row>
    <row r="139" spans="9:9" x14ac:dyDescent="0.25">
      <c r="I139" s="43"/>
    </row>
    <row r="140" spans="9:9" x14ac:dyDescent="0.25">
      <c r="I140" s="43"/>
    </row>
    <row r="141" spans="9:9" x14ac:dyDescent="0.25">
      <c r="I141" s="43"/>
    </row>
    <row r="142" spans="9:9" x14ac:dyDescent="0.25">
      <c r="I142" s="43"/>
    </row>
    <row r="143" spans="9:9" x14ac:dyDescent="0.25">
      <c r="I143" s="43"/>
    </row>
    <row r="144" spans="9:9" x14ac:dyDescent="0.25">
      <c r="I144" s="43"/>
    </row>
    <row r="145" spans="9:9" x14ac:dyDescent="0.25">
      <c r="I145" s="43"/>
    </row>
    <row r="146" spans="9:9" x14ac:dyDescent="0.25">
      <c r="I146" s="43"/>
    </row>
    <row r="147" spans="9:9" x14ac:dyDescent="0.25">
      <c r="I147" s="43"/>
    </row>
    <row r="148" spans="9:9" x14ac:dyDescent="0.25">
      <c r="I148" s="43"/>
    </row>
    <row r="149" spans="9:9" x14ac:dyDescent="0.25">
      <c r="I149" s="43"/>
    </row>
    <row r="150" spans="9:9" x14ac:dyDescent="0.25">
      <c r="I150" s="43"/>
    </row>
    <row r="151" spans="9:9" x14ac:dyDescent="0.25">
      <c r="I151" s="43"/>
    </row>
    <row r="152" spans="9:9" x14ac:dyDescent="0.25">
      <c r="I152" s="43"/>
    </row>
    <row r="153" spans="9:9" x14ac:dyDescent="0.25">
      <c r="I153" s="43"/>
    </row>
    <row r="154" spans="9:9" x14ac:dyDescent="0.25">
      <c r="I154" s="43"/>
    </row>
    <row r="155" spans="9:9" x14ac:dyDescent="0.25">
      <c r="I155" s="43"/>
    </row>
    <row r="156" spans="9:9" x14ac:dyDescent="0.25">
      <c r="I156" s="43"/>
    </row>
    <row r="157" spans="9:9" x14ac:dyDescent="0.25">
      <c r="I157" s="43"/>
    </row>
    <row r="158" spans="9:9" x14ac:dyDescent="0.25">
      <c r="I158" s="43"/>
    </row>
    <row r="159" spans="9:9" x14ac:dyDescent="0.25">
      <c r="I159" s="43"/>
    </row>
    <row r="160" spans="9:9" x14ac:dyDescent="0.25">
      <c r="I160" s="43"/>
    </row>
    <row r="161" spans="9:9" x14ac:dyDescent="0.25">
      <c r="I161" s="43"/>
    </row>
    <row r="162" spans="9:9" x14ac:dyDescent="0.25">
      <c r="I162" s="43"/>
    </row>
    <row r="163" spans="9:9" x14ac:dyDescent="0.25">
      <c r="I163" s="43"/>
    </row>
    <row r="164" spans="9:9" x14ac:dyDescent="0.25">
      <c r="I164" s="43"/>
    </row>
    <row r="165" spans="9:9" x14ac:dyDescent="0.25">
      <c r="I165" s="43"/>
    </row>
    <row r="166" spans="9:9" x14ac:dyDescent="0.25">
      <c r="I166" s="43"/>
    </row>
    <row r="167" spans="9:9" x14ac:dyDescent="0.25">
      <c r="I167" s="43"/>
    </row>
    <row r="168" spans="9:9" x14ac:dyDescent="0.25">
      <c r="I168" s="43"/>
    </row>
    <row r="169" spans="9:9" x14ac:dyDescent="0.25">
      <c r="I169" s="43"/>
    </row>
    <row r="170" spans="9:9" x14ac:dyDescent="0.25">
      <c r="I170" s="43"/>
    </row>
    <row r="171" spans="9:9" x14ac:dyDescent="0.25">
      <c r="I171" s="43"/>
    </row>
    <row r="172" spans="9:9" x14ac:dyDescent="0.25">
      <c r="I172" s="43"/>
    </row>
    <row r="173" spans="9:9" x14ac:dyDescent="0.25">
      <c r="I173" s="43"/>
    </row>
    <row r="174" spans="9:9" x14ac:dyDescent="0.25">
      <c r="I174" s="43"/>
    </row>
    <row r="175" spans="9:9" x14ac:dyDescent="0.25">
      <c r="I175" s="43"/>
    </row>
    <row r="176" spans="9:9" x14ac:dyDescent="0.25">
      <c r="I176" s="43"/>
    </row>
    <row r="177" spans="9:9" x14ac:dyDescent="0.25">
      <c r="I177" s="43"/>
    </row>
    <row r="178" spans="9:9" x14ac:dyDescent="0.25">
      <c r="I178" s="43"/>
    </row>
    <row r="179" spans="9:9" x14ac:dyDescent="0.25">
      <c r="I179" s="43"/>
    </row>
    <row r="180" spans="9:9" x14ac:dyDescent="0.25">
      <c r="I180" s="43"/>
    </row>
    <row r="181" spans="9:9" x14ac:dyDescent="0.25">
      <c r="I181" s="43"/>
    </row>
    <row r="182" spans="9:9" x14ac:dyDescent="0.25">
      <c r="I182" s="43"/>
    </row>
    <row r="183" spans="9:9" x14ac:dyDescent="0.25">
      <c r="I183" s="43"/>
    </row>
    <row r="184" spans="9:9" x14ac:dyDescent="0.25">
      <c r="I184" s="43"/>
    </row>
    <row r="185" spans="9:9" x14ac:dyDescent="0.25">
      <c r="I185" s="43"/>
    </row>
    <row r="186" spans="9:9" x14ac:dyDescent="0.25">
      <c r="I186" s="43"/>
    </row>
    <row r="187" spans="9:9" x14ac:dyDescent="0.25">
      <c r="I187" s="43"/>
    </row>
    <row r="188" spans="9:9" x14ac:dyDescent="0.25">
      <c r="I188" s="43"/>
    </row>
    <row r="189" spans="9:9" x14ac:dyDescent="0.25">
      <c r="I189" s="43"/>
    </row>
    <row r="190" spans="9:9" x14ac:dyDescent="0.25">
      <c r="I190" s="43"/>
    </row>
    <row r="191" spans="9:9" x14ac:dyDescent="0.25">
      <c r="I191" s="43"/>
    </row>
    <row r="192" spans="9:9" x14ac:dyDescent="0.25">
      <c r="I192" s="43"/>
    </row>
    <row r="193" spans="9:9" x14ac:dyDescent="0.25">
      <c r="I193" s="43"/>
    </row>
    <row r="194" spans="9:9" x14ac:dyDescent="0.25">
      <c r="I194" s="43"/>
    </row>
    <row r="195" spans="9:9" x14ac:dyDescent="0.25">
      <c r="I195" s="43"/>
    </row>
    <row r="196" spans="9:9" x14ac:dyDescent="0.25">
      <c r="I196" s="43"/>
    </row>
    <row r="197" spans="9:9" x14ac:dyDescent="0.25">
      <c r="I197" s="43"/>
    </row>
    <row r="198" spans="9:9" x14ac:dyDescent="0.25">
      <c r="I198" s="43"/>
    </row>
    <row r="199" spans="9:9" x14ac:dyDescent="0.25">
      <c r="I199" s="43"/>
    </row>
    <row r="200" spans="9:9" x14ac:dyDescent="0.25">
      <c r="I200" s="43"/>
    </row>
    <row r="201" spans="9:9" x14ac:dyDescent="0.25">
      <c r="I201" s="43"/>
    </row>
    <row r="202" spans="9:9" x14ac:dyDescent="0.25">
      <c r="I202" s="43"/>
    </row>
    <row r="203" spans="9:9" x14ac:dyDescent="0.25">
      <c r="I203" s="43"/>
    </row>
    <row r="204" spans="9:9" x14ac:dyDescent="0.25">
      <c r="I204" s="43"/>
    </row>
    <row r="205" spans="9:9" x14ac:dyDescent="0.25">
      <c r="I205" s="43"/>
    </row>
    <row r="206" spans="9:9" x14ac:dyDescent="0.25">
      <c r="I206" s="43"/>
    </row>
    <row r="207" spans="9:9" x14ac:dyDescent="0.25">
      <c r="I207" s="43"/>
    </row>
    <row r="208" spans="9:9" x14ac:dyDescent="0.25">
      <c r="I208" s="43"/>
    </row>
    <row r="209" spans="9:9" x14ac:dyDescent="0.25">
      <c r="I209" s="43"/>
    </row>
    <row r="210" spans="9:9" x14ac:dyDescent="0.25">
      <c r="I210" s="43"/>
    </row>
    <row r="211" spans="9:9" x14ac:dyDescent="0.25">
      <c r="I211" s="43"/>
    </row>
    <row r="212" spans="9:9" x14ac:dyDescent="0.25">
      <c r="I212" s="43"/>
    </row>
    <row r="213" spans="9:9" x14ac:dyDescent="0.25">
      <c r="I213" s="43"/>
    </row>
    <row r="214" spans="9:9" x14ac:dyDescent="0.25">
      <c r="I214" s="43"/>
    </row>
    <row r="215" spans="9:9" x14ac:dyDescent="0.25">
      <c r="I215" s="43"/>
    </row>
    <row r="216" spans="9:9" x14ac:dyDescent="0.25">
      <c r="I216" s="43"/>
    </row>
    <row r="217" spans="9:9" x14ac:dyDescent="0.25">
      <c r="I217" s="43"/>
    </row>
    <row r="218" spans="9:9" x14ac:dyDescent="0.25">
      <c r="I218" s="43"/>
    </row>
    <row r="219" spans="9:9" x14ac:dyDescent="0.25">
      <c r="I219" s="43"/>
    </row>
    <row r="220" spans="9:9" x14ac:dyDescent="0.25">
      <c r="I220" s="43"/>
    </row>
    <row r="221" spans="9:9" x14ac:dyDescent="0.25">
      <c r="I221" s="43"/>
    </row>
    <row r="222" spans="9:9" x14ac:dyDescent="0.25">
      <c r="I222" s="43"/>
    </row>
    <row r="223" spans="9:9" x14ac:dyDescent="0.25">
      <c r="I223" s="43"/>
    </row>
    <row r="224" spans="9:9" x14ac:dyDescent="0.25">
      <c r="I224" s="43"/>
    </row>
    <row r="225" spans="9:9" x14ac:dyDescent="0.25">
      <c r="I225" s="43"/>
    </row>
    <row r="226" spans="9:9" x14ac:dyDescent="0.25">
      <c r="I226" s="43"/>
    </row>
    <row r="227" spans="9:9" x14ac:dyDescent="0.25">
      <c r="I227" s="43"/>
    </row>
    <row r="228" spans="9:9" x14ac:dyDescent="0.25">
      <c r="I228" s="43"/>
    </row>
    <row r="229" spans="9:9" x14ac:dyDescent="0.25">
      <c r="I229" s="43"/>
    </row>
    <row r="230" spans="9:9" x14ac:dyDescent="0.25">
      <c r="I230" s="43"/>
    </row>
    <row r="231" spans="9:9" x14ac:dyDescent="0.25">
      <c r="I231" s="43"/>
    </row>
    <row r="232" spans="9:9" x14ac:dyDescent="0.25">
      <c r="I232" s="43"/>
    </row>
    <row r="233" spans="9:9" x14ac:dyDescent="0.25">
      <c r="I233" s="43"/>
    </row>
    <row r="234" spans="9:9" x14ac:dyDescent="0.25">
      <c r="I234" s="43"/>
    </row>
    <row r="235" spans="9:9" x14ac:dyDescent="0.25">
      <c r="I235" s="43"/>
    </row>
    <row r="236" spans="9:9" x14ac:dyDescent="0.25">
      <c r="I236" s="43"/>
    </row>
    <row r="237" spans="9:9" x14ac:dyDescent="0.25">
      <c r="I237" s="43"/>
    </row>
    <row r="238" spans="9:9" x14ac:dyDescent="0.25">
      <c r="I238" s="43"/>
    </row>
    <row r="239" spans="9:9" x14ac:dyDescent="0.25">
      <c r="I239" s="43"/>
    </row>
    <row r="240" spans="9:9" x14ac:dyDescent="0.25">
      <c r="I240" s="43"/>
    </row>
    <row r="241" spans="9:9" x14ac:dyDescent="0.25">
      <c r="I241" s="43"/>
    </row>
    <row r="242" spans="9:9" x14ac:dyDescent="0.25">
      <c r="I242" s="43"/>
    </row>
    <row r="243" spans="9:9" x14ac:dyDescent="0.25">
      <c r="I243" s="43"/>
    </row>
    <row r="244" spans="9:9" x14ac:dyDescent="0.25">
      <c r="I244" s="43"/>
    </row>
    <row r="245" spans="9:9" x14ac:dyDescent="0.25">
      <c r="I245" s="43"/>
    </row>
    <row r="246" spans="9:9" x14ac:dyDescent="0.25">
      <c r="I246" s="43"/>
    </row>
    <row r="247" spans="9:9" x14ac:dyDescent="0.25">
      <c r="I247" s="43"/>
    </row>
    <row r="248" spans="9:9" x14ac:dyDescent="0.25">
      <c r="I248" s="43"/>
    </row>
    <row r="249" spans="9:9" x14ac:dyDescent="0.25">
      <c r="I249" s="43"/>
    </row>
    <row r="250" spans="9:9" x14ac:dyDescent="0.25">
      <c r="I250" s="43"/>
    </row>
    <row r="251" spans="9:9" x14ac:dyDescent="0.25">
      <c r="I251" s="43"/>
    </row>
    <row r="252" spans="9:9" x14ac:dyDescent="0.25">
      <c r="I252" s="43"/>
    </row>
    <row r="253" spans="9:9" x14ac:dyDescent="0.25">
      <c r="I253" s="43"/>
    </row>
    <row r="254" spans="9:9" x14ac:dyDescent="0.25">
      <c r="I254" s="43"/>
    </row>
    <row r="255" spans="9:9" x14ac:dyDescent="0.25">
      <c r="I255" s="43"/>
    </row>
    <row r="256" spans="9:9" x14ac:dyDescent="0.25">
      <c r="I256" s="43"/>
    </row>
    <row r="257" spans="9:9" x14ac:dyDescent="0.25">
      <c r="I257" s="43"/>
    </row>
    <row r="258" spans="9:9" x14ac:dyDescent="0.25">
      <c r="I258" s="43"/>
    </row>
    <row r="259" spans="9:9" x14ac:dyDescent="0.25">
      <c r="I259" s="43"/>
    </row>
    <row r="260" spans="9:9" x14ac:dyDescent="0.25">
      <c r="I260" s="43"/>
    </row>
    <row r="261" spans="9:9" x14ac:dyDescent="0.25">
      <c r="I261" s="43"/>
    </row>
    <row r="262" spans="9:9" x14ac:dyDescent="0.25">
      <c r="I262" s="43"/>
    </row>
    <row r="263" spans="9:9" x14ac:dyDescent="0.25">
      <c r="I263" s="43"/>
    </row>
    <row r="264" spans="9:9" x14ac:dyDescent="0.25">
      <c r="I264" s="43"/>
    </row>
    <row r="265" spans="9:9" x14ac:dyDescent="0.25">
      <c r="I265" s="43"/>
    </row>
    <row r="266" spans="9:9" x14ac:dyDescent="0.25">
      <c r="I266" s="43"/>
    </row>
    <row r="267" spans="9:9" x14ac:dyDescent="0.25">
      <c r="I267" s="43"/>
    </row>
    <row r="268" spans="9:9" x14ac:dyDescent="0.25">
      <c r="I268" s="43"/>
    </row>
    <row r="269" spans="9:9" x14ac:dyDescent="0.25">
      <c r="I269" s="43"/>
    </row>
    <row r="270" spans="9:9" x14ac:dyDescent="0.25">
      <c r="I270" s="43"/>
    </row>
    <row r="271" spans="9:9" x14ac:dyDescent="0.25">
      <c r="I271" s="43"/>
    </row>
    <row r="272" spans="9:9" x14ac:dyDescent="0.25">
      <c r="I272" s="43"/>
    </row>
    <row r="273" spans="9:9" x14ac:dyDescent="0.25">
      <c r="I273" s="43"/>
    </row>
    <row r="274" spans="9:9" x14ac:dyDescent="0.25">
      <c r="I274" s="43"/>
    </row>
    <row r="275" spans="9:9" x14ac:dyDescent="0.25">
      <c r="I275" s="43"/>
    </row>
    <row r="276" spans="9:9" x14ac:dyDescent="0.25">
      <c r="I276" s="43"/>
    </row>
    <row r="277" spans="9:9" x14ac:dyDescent="0.25">
      <c r="I277" s="43"/>
    </row>
    <row r="278" spans="9:9" x14ac:dyDescent="0.25">
      <c r="I278" s="43"/>
    </row>
    <row r="279" spans="9:9" x14ac:dyDescent="0.25">
      <c r="I279" s="43"/>
    </row>
    <row r="280" spans="9:9" x14ac:dyDescent="0.25">
      <c r="I280" s="43"/>
    </row>
    <row r="281" spans="9:9" x14ac:dyDescent="0.25">
      <c r="I281" s="43"/>
    </row>
    <row r="282" spans="9:9" x14ac:dyDescent="0.25">
      <c r="I282" s="43"/>
    </row>
    <row r="283" spans="9:9" x14ac:dyDescent="0.25">
      <c r="I283" s="43"/>
    </row>
    <row r="284" spans="9:9" x14ac:dyDescent="0.25">
      <c r="I284" s="43"/>
    </row>
    <row r="285" spans="9:9" x14ac:dyDescent="0.25">
      <c r="I285" s="43"/>
    </row>
    <row r="286" spans="9:9" x14ac:dyDescent="0.25">
      <c r="I286" s="43"/>
    </row>
    <row r="287" spans="9:9" x14ac:dyDescent="0.25">
      <c r="I287" s="43"/>
    </row>
    <row r="288" spans="9:9" x14ac:dyDescent="0.25">
      <c r="I288" s="43"/>
    </row>
    <row r="289" spans="9:9" x14ac:dyDescent="0.25">
      <c r="I289" s="43"/>
    </row>
    <row r="290" spans="9:9" x14ac:dyDescent="0.25">
      <c r="I290" s="43"/>
    </row>
    <row r="291" spans="9:9" x14ac:dyDescent="0.25">
      <c r="I291" s="43"/>
    </row>
    <row r="292" spans="9:9" x14ac:dyDescent="0.25">
      <c r="I292" s="43"/>
    </row>
    <row r="293" spans="9:9" x14ac:dyDescent="0.25">
      <c r="I293" s="43"/>
    </row>
    <row r="294" spans="9:9" x14ac:dyDescent="0.25">
      <c r="I294" s="43"/>
    </row>
    <row r="295" spans="9:9" x14ac:dyDescent="0.25">
      <c r="I295" s="43"/>
    </row>
    <row r="296" spans="9:9" x14ac:dyDescent="0.25">
      <c r="I296" s="43"/>
    </row>
    <row r="297" spans="9:9" x14ac:dyDescent="0.25">
      <c r="I297" s="43"/>
    </row>
    <row r="298" spans="9:9" x14ac:dyDescent="0.25">
      <c r="I298" s="43"/>
    </row>
    <row r="299" spans="9:9" x14ac:dyDescent="0.25">
      <c r="I299" s="43"/>
    </row>
    <row r="300" spans="9:9" x14ac:dyDescent="0.25">
      <c r="I300" s="43"/>
    </row>
    <row r="301" spans="9:9" x14ac:dyDescent="0.25">
      <c r="I301" s="43"/>
    </row>
    <row r="302" spans="9:9" x14ac:dyDescent="0.25">
      <c r="I302" s="43"/>
    </row>
    <row r="303" spans="9:9" x14ac:dyDescent="0.25">
      <c r="I303" s="43"/>
    </row>
    <row r="304" spans="9:9" x14ac:dyDescent="0.25">
      <c r="I304" s="43"/>
    </row>
    <row r="305" spans="9:9" x14ac:dyDescent="0.25">
      <c r="I305" s="43"/>
    </row>
    <row r="306" spans="9:9" x14ac:dyDescent="0.25">
      <c r="I306" s="43"/>
    </row>
    <row r="307" spans="9:9" x14ac:dyDescent="0.25">
      <c r="I307" s="43"/>
    </row>
    <row r="308" spans="9:9" x14ac:dyDescent="0.25">
      <c r="I308" s="43"/>
    </row>
    <row r="309" spans="9:9" x14ac:dyDescent="0.25">
      <c r="I309" s="43"/>
    </row>
    <row r="310" spans="9:9" x14ac:dyDescent="0.25">
      <c r="I310" s="43"/>
    </row>
    <row r="311" spans="9:9" x14ac:dyDescent="0.25">
      <c r="I311" s="43"/>
    </row>
    <row r="312" spans="9:9" x14ac:dyDescent="0.25">
      <c r="I312" s="43"/>
    </row>
    <row r="313" spans="9:9" x14ac:dyDescent="0.25">
      <c r="I313" s="43"/>
    </row>
    <row r="314" spans="9:9" x14ac:dyDescent="0.25">
      <c r="I314" s="43"/>
    </row>
    <row r="315" spans="9:9" x14ac:dyDescent="0.25">
      <c r="I315" s="43"/>
    </row>
    <row r="316" spans="9:9" x14ac:dyDescent="0.25">
      <c r="I316" s="43"/>
    </row>
    <row r="317" spans="9:9" x14ac:dyDescent="0.25">
      <c r="I317" s="43"/>
    </row>
    <row r="318" spans="9:9" x14ac:dyDescent="0.25">
      <c r="I318" s="43"/>
    </row>
    <row r="319" spans="9:9" x14ac:dyDescent="0.25">
      <c r="I319" s="43"/>
    </row>
    <row r="320" spans="9:9" x14ac:dyDescent="0.25">
      <c r="I320" s="43"/>
    </row>
    <row r="321" spans="9:9" x14ac:dyDescent="0.25">
      <c r="I321" s="43"/>
    </row>
    <row r="322" spans="9:9" x14ac:dyDescent="0.25">
      <c r="I322" s="43"/>
    </row>
    <row r="323" spans="9:9" x14ac:dyDescent="0.25">
      <c r="I323" s="43"/>
    </row>
    <row r="324" spans="9:9" x14ac:dyDescent="0.25">
      <c r="I324" s="43"/>
    </row>
    <row r="325" spans="9:9" x14ac:dyDescent="0.25">
      <c r="I325" s="43"/>
    </row>
    <row r="326" spans="9:9" x14ac:dyDescent="0.25">
      <c r="I326" s="43"/>
    </row>
    <row r="327" spans="9:9" x14ac:dyDescent="0.25">
      <c r="I327" s="43"/>
    </row>
    <row r="328" spans="9:9" x14ac:dyDescent="0.25">
      <c r="I328" s="43"/>
    </row>
    <row r="329" spans="9:9" x14ac:dyDescent="0.25">
      <c r="I329" s="43"/>
    </row>
    <row r="330" spans="9:9" x14ac:dyDescent="0.25">
      <c r="I330" s="43"/>
    </row>
    <row r="331" spans="9:9" x14ac:dyDescent="0.25">
      <c r="I331" s="43"/>
    </row>
    <row r="332" spans="9:9" x14ac:dyDescent="0.25">
      <c r="I332" s="43"/>
    </row>
    <row r="333" spans="9:9" x14ac:dyDescent="0.25">
      <c r="I333" s="43"/>
    </row>
    <row r="334" spans="9:9" x14ac:dyDescent="0.25">
      <c r="I334" s="43"/>
    </row>
    <row r="335" spans="9:9" x14ac:dyDescent="0.25">
      <c r="I335" s="43"/>
    </row>
    <row r="336" spans="9:9" x14ac:dyDescent="0.25">
      <c r="I336" s="43"/>
    </row>
    <row r="337" spans="9:9" x14ac:dyDescent="0.25">
      <c r="I337" s="43"/>
    </row>
    <row r="338" spans="9:9" x14ac:dyDescent="0.25">
      <c r="I338" s="43"/>
    </row>
    <row r="339" spans="9:9" x14ac:dyDescent="0.25">
      <c r="I339" s="43"/>
    </row>
    <row r="340" spans="9:9" x14ac:dyDescent="0.25">
      <c r="I340" s="43"/>
    </row>
    <row r="341" spans="9:9" x14ac:dyDescent="0.25">
      <c r="I341" s="43"/>
    </row>
    <row r="342" spans="9:9" x14ac:dyDescent="0.25">
      <c r="I342" s="43"/>
    </row>
    <row r="343" spans="9:9" x14ac:dyDescent="0.25">
      <c r="I343" s="43"/>
    </row>
    <row r="344" spans="9:9" x14ac:dyDescent="0.25">
      <c r="I344" s="43"/>
    </row>
    <row r="345" spans="9:9" x14ac:dyDescent="0.25">
      <c r="I345" s="43"/>
    </row>
    <row r="346" spans="9:9" x14ac:dyDescent="0.25">
      <c r="I346" s="43"/>
    </row>
    <row r="347" spans="9:9" x14ac:dyDescent="0.25">
      <c r="I347" s="43"/>
    </row>
    <row r="348" spans="9:9" x14ac:dyDescent="0.25">
      <c r="I348" s="43"/>
    </row>
    <row r="349" spans="9:9" x14ac:dyDescent="0.25">
      <c r="I349" s="43"/>
    </row>
    <row r="350" spans="9:9" x14ac:dyDescent="0.25">
      <c r="I350" s="43"/>
    </row>
    <row r="351" spans="9:9" x14ac:dyDescent="0.25">
      <c r="I351" s="43"/>
    </row>
    <row r="352" spans="9:9" x14ac:dyDescent="0.25">
      <c r="I352" s="43"/>
    </row>
    <row r="353" spans="9:9" x14ac:dyDescent="0.25">
      <c r="I353" s="43"/>
    </row>
    <row r="354" spans="9:9" x14ac:dyDescent="0.25">
      <c r="I354" s="43"/>
    </row>
    <row r="355" spans="9:9" x14ac:dyDescent="0.25">
      <c r="I355" s="43"/>
    </row>
    <row r="356" spans="9:9" x14ac:dyDescent="0.25">
      <c r="I356" s="43"/>
    </row>
    <row r="357" spans="9:9" x14ac:dyDescent="0.25">
      <c r="I357" s="43"/>
    </row>
    <row r="358" spans="9:9" x14ac:dyDescent="0.25">
      <c r="I358" s="43"/>
    </row>
    <row r="359" spans="9:9" x14ac:dyDescent="0.25">
      <c r="I359" s="43"/>
    </row>
    <row r="360" spans="9:9" x14ac:dyDescent="0.25">
      <c r="I360" s="43"/>
    </row>
    <row r="361" spans="9:9" x14ac:dyDescent="0.25">
      <c r="I361" s="43"/>
    </row>
    <row r="362" spans="9:9" x14ac:dyDescent="0.25">
      <c r="I362" s="43"/>
    </row>
    <row r="363" spans="9:9" x14ac:dyDescent="0.25">
      <c r="I363" s="43"/>
    </row>
    <row r="364" spans="9:9" x14ac:dyDescent="0.25">
      <c r="I364" s="43"/>
    </row>
    <row r="365" spans="9:9" x14ac:dyDescent="0.25">
      <c r="I365" s="43"/>
    </row>
    <row r="366" spans="9:9" x14ac:dyDescent="0.25">
      <c r="I366" s="43"/>
    </row>
    <row r="367" spans="9:9" x14ac:dyDescent="0.25">
      <c r="I367" s="43"/>
    </row>
  </sheetData>
  <mergeCells count="5">
    <mergeCell ref="V2:X2"/>
    <mergeCell ref="J2:L2"/>
    <mergeCell ref="M2:O2"/>
    <mergeCell ref="P2:R2"/>
    <mergeCell ref="S2:U2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17"/>
    <pageSetUpPr fitToPage="1"/>
  </sheetPr>
  <dimension ref="A1:BA41"/>
  <sheetViews>
    <sheetView workbookViewId="0">
      <selection activeCell="AA1" sqref="AA1"/>
    </sheetView>
  </sheetViews>
  <sheetFormatPr defaultColWidth="9.109375" defaultRowHeight="13.2" x14ac:dyDescent="0.25"/>
  <cols>
    <col min="1" max="1" width="17.6640625" style="17" customWidth="1"/>
    <col min="2" max="4" width="9.33203125" style="17" customWidth="1"/>
    <col min="5" max="5" width="12.109375" style="17" customWidth="1"/>
    <col min="6" max="6" width="11.109375" style="17" customWidth="1"/>
    <col min="7" max="8" width="9.33203125" style="17" customWidth="1"/>
    <col min="9" max="9" width="12.109375" style="17" customWidth="1"/>
    <col min="10" max="12" width="9.33203125" style="17" customWidth="1"/>
    <col min="13" max="13" width="12.109375" style="17" customWidth="1"/>
    <col min="14" max="16384" width="9.109375" style="17"/>
  </cols>
  <sheetData>
    <row r="1" spans="1:53" s="12" customFormat="1" ht="17.399999999999999" x14ac:dyDescent="0.3">
      <c r="A1" s="50" t="s">
        <v>49</v>
      </c>
      <c r="B1" s="6"/>
      <c r="C1" s="6"/>
      <c r="D1" s="6"/>
      <c r="E1" s="7"/>
      <c r="F1" s="8"/>
      <c r="G1" s="9"/>
      <c r="H1" s="9"/>
      <c r="I1" s="9"/>
      <c r="J1" s="6"/>
      <c r="K1" s="6"/>
      <c r="L1" s="10"/>
      <c r="M1" s="10"/>
      <c r="N1" s="10"/>
      <c r="O1" s="10"/>
      <c r="P1" s="6"/>
      <c r="Q1" s="6"/>
      <c r="R1" s="6"/>
      <c r="S1" s="6"/>
      <c r="T1" s="6"/>
      <c r="U1" s="6"/>
      <c r="V1" s="10"/>
      <c r="W1" s="11"/>
      <c r="X1" s="6"/>
      <c r="Y1" s="10"/>
      <c r="Z1" s="11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</row>
    <row r="2" spans="1:53" s="12" customFormat="1" ht="15.6" x14ac:dyDescent="0.3">
      <c r="A2" s="13" t="s">
        <v>194</v>
      </c>
      <c r="B2" s="13"/>
      <c r="C2" s="14"/>
      <c r="D2" s="14"/>
      <c r="E2" s="15"/>
      <c r="F2" s="16"/>
      <c r="G2" s="14"/>
      <c r="H2" s="15"/>
      <c r="I2" s="16"/>
      <c r="J2" s="14"/>
      <c r="K2" s="15"/>
      <c r="L2" s="10"/>
      <c r="M2" s="10"/>
      <c r="N2" s="10"/>
      <c r="O2" s="6"/>
      <c r="P2" s="6"/>
      <c r="Q2" s="6"/>
      <c r="R2" s="6"/>
      <c r="S2" s="6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</row>
    <row r="3" spans="1:53" ht="13.8" thickBot="1" x14ac:dyDescent="0.3"/>
    <row r="4" spans="1:53" ht="16.2" thickBot="1" x14ac:dyDescent="0.35">
      <c r="A4" s="32"/>
      <c r="B4" s="216" t="s">
        <v>78</v>
      </c>
      <c r="C4" s="220"/>
      <c r="D4" s="220"/>
      <c r="E4" s="221"/>
      <c r="F4" s="216" t="s">
        <v>79</v>
      </c>
      <c r="G4" s="217"/>
      <c r="H4" s="218"/>
      <c r="I4" s="219"/>
      <c r="J4" s="216" t="s">
        <v>80</v>
      </c>
      <c r="K4" s="217"/>
      <c r="L4" s="218"/>
      <c r="M4" s="219"/>
    </row>
    <row r="5" spans="1:53" s="18" customFormat="1" ht="13.8" thickTop="1" x14ac:dyDescent="0.25">
      <c r="A5" s="54"/>
      <c r="B5" s="19" t="s">
        <v>6</v>
      </c>
      <c r="C5" s="20" t="s">
        <v>10</v>
      </c>
      <c r="D5" s="20" t="s">
        <v>11</v>
      </c>
      <c r="E5" s="21" t="s">
        <v>5</v>
      </c>
      <c r="F5" s="19" t="s">
        <v>6</v>
      </c>
      <c r="G5" s="20" t="s">
        <v>10</v>
      </c>
      <c r="H5" s="20" t="s">
        <v>11</v>
      </c>
      <c r="I5" s="21" t="s">
        <v>5</v>
      </c>
      <c r="J5" s="19" t="s">
        <v>6</v>
      </c>
      <c r="K5" s="20" t="s">
        <v>10</v>
      </c>
      <c r="L5" s="20" t="s">
        <v>11</v>
      </c>
      <c r="M5" s="21" t="s">
        <v>5</v>
      </c>
    </row>
    <row r="6" spans="1:53" s="18" customFormat="1" x14ac:dyDescent="0.25">
      <c r="A6" s="54"/>
      <c r="B6" s="19" t="s">
        <v>12</v>
      </c>
      <c r="C6" s="20" t="s">
        <v>12</v>
      </c>
      <c r="D6" s="20" t="s">
        <v>12</v>
      </c>
      <c r="E6" s="21" t="s">
        <v>3</v>
      </c>
      <c r="F6" s="19" t="s">
        <v>12</v>
      </c>
      <c r="G6" s="20" t="s">
        <v>12</v>
      </c>
      <c r="H6" s="20" t="s">
        <v>12</v>
      </c>
      <c r="I6" s="21" t="s">
        <v>3</v>
      </c>
      <c r="J6" s="19" t="s">
        <v>12</v>
      </c>
      <c r="K6" s="20" t="s">
        <v>12</v>
      </c>
      <c r="L6" s="20" t="s">
        <v>12</v>
      </c>
      <c r="M6" s="21" t="s">
        <v>3</v>
      </c>
    </row>
    <row r="7" spans="1:53" s="18" customFormat="1" ht="13.8" thickBot="1" x14ac:dyDescent="0.3">
      <c r="A7" s="55"/>
      <c r="B7" s="19" t="s">
        <v>81</v>
      </c>
      <c r="C7" s="20" t="s">
        <v>81</v>
      </c>
      <c r="D7" s="20" t="s">
        <v>81</v>
      </c>
      <c r="E7" s="21" t="s">
        <v>74</v>
      </c>
      <c r="F7" s="22" t="s">
        <v>81</v>
      </c>
      <c r="G7" s="23" t="s">
        <v>81</v>
      </c>
      <c r="H7" s="23" t="s">
        <v>81</v>
      </c>
      <c r="I7" s="24" t="s">
        <v>74</v>
      </c>
      <c r="J7" s="22" t="s">
        <v>81</v>
      </c>
      <c r="K7" s="23" t="s">
        <v>81</v>
      </c>
      <c r="L7" s="23" t="s">
        <v>81</v>
      </c>
      <c r="M7" s="24" t="s">
        <v>74</v>
      </c>
    </row>
    <row r="8" spans="1:53" x14ac:dyDescent="0.25">
      <c r="A8" s="25" t="s">
        <v>25</v>
      </c>
      <c r="B8" s="51">
        <f>AVERAGE('Class 1'!$R$4:$R$66)</f>
        <v>-2.4224177894256385</v>
      </c>
      <c r="C8" s="58">
        <f>AVERAGE('Class 1'!$T$4:$T$66)</f>
        <v>-2.9396415038880304</v>
      </c>
      <c r="D8" s="58">
        <f>AVERAGE('Class 1'!$U$4:$U$66)</f>
        <v>1.8432742379101676</v>
      </c>
      <c r="E8" s="59">
        <f>AVERAGE('Class 1'!$V$4:$V$66)</f>
        <v>-4.5075201251268044</v>
      </c>
      <c r="F8" s="51">
        <f>AVERAGE('Class 2'!$R$4:$R$66)</f>
        <v>-2.0433584404744165</v>
      </c>
      <c r="G8" s="58">
        <f>AVERAGE('Class 2'!$T$4:$T$66)</f>
        <v>-1.9999650780486748</v>
      </c>
      <c r="H8" s="58">
        <f>AVERAGE('Class 2'!$U$4:$U$66)</f>
        <v>-1.6417042363925023</v>
      </c>
      <c r="I8" s="59">
        <f>AVERAGE('Class 2'!$V$4:$V$66)</f>
        <v>-2.5626767984512009</v>
      </c>
      <c r="J8" s="51">
        <f>AVERAGE('Class 3'!$R$4:$R$66)</f>
        <v>-1.3344865019424933E-2</v>
      </c>
      <c r="K8" s="58">
        <f>AVERAGE('Class 3'!$T$4:$T$66)</f>
        <v>-2.6519817684409928</v>
      </c>
      <c r="L8" s="58">
        <f>AVERAGE('Class 3'!$U$4:$U$66)</f>
        <v>-0.42997682344924038</v>
      </c>
      <c r="M8" s="59">
        <f>AVERAGE('Class 3'!$V$4:$V$66)</f>
        <v>-0.30064218850297197</v>
      </c>
    </row>
    <row r="9" spans="1:53" x14ac:dyDescent="0.25">
      <c r="A9" s="25" t="s">
        <v>27</v>
      </c>
      <c r="B9" s="52">
        <f>MEDIAN('Class 1'!$R$4:$R$66)</f>
        <v>-5.1804501265148541</v>
      </c>
      <c r="C9" s="34">
        <f>MEDIAN('Class 1'!$T$4:$T$66)</f>
        <v>-1.8834866403854571</v>
      </c>
      <c r="D9" s="34">
        <f>MEDIAN('Class 1'!$U$4:$U$66)</f>
        <v>-4.4892115758257543</v>
      </c>
      <c r="E9" s="60">
        <f>MEDIAN('Class 1'!$V$4:$V$66)</f>
        <v>-5.0610353853155576</v>
      </c>
      <c r="F9" s="52">
        <f>MEDIAN('Class 2'!$R$4:$R$66)</f>
        <v>-2.1879255560599193</v>
      </c>
      <c r="G9" s="34">
        <f>MEDIAN('Class 2'!$T$4:$T$66)</f>
        <v>-0.25389916575988614</v>
      </c>
      <c r="H9" s="34">
        <f>MEDIAN('Class 2'!$U$4:$U$66)</f>
        <v>-1.8859927950837081</v>
      </c>
      <c r="I9" s="60">
        <f>MEDIAN('Class 2'!$V$4:$V$66)</f>
        <v>-2.0750175704532761</v>
      </c>
      <c r="J9" s="52">
        <f>MEDIAN('Class 3'!$R$4:$R$66)</f>
        <v>-0.67000000000000393</v>
      </c>
      <c r="K9" s="34">
        <f>MEDIAN('Class 3'!$T$4:$T$66)</f>
        <v>3.7476577139283818E-2</v>
      </c>
      <c r="L9" s="34">
        <f>MEDIAN('Class 3'!$U$4:$U$66)</f>
        <v>-0.59514746886212344</v>
      </c>
      <c r="M9" s="60">
        <f>MEDIAN('Class 3'!$V$4:$V$66)</f>
        <v>-0.72868271874665991</v>
      </c>
    </row>
    <row r="10" spans="1:53" x14ac:dyDescent="0.25">
      <c r="A10" s="25" t="s">
        <v>28</v>
      </c>
      <c r="B10" s="52">
        <f>PERCENTILE('Class 1'!$R$4:$R$66,0.25)</f>
        <v>-6.3639071615182221</v>
      </c>
      <c r="C10" s="34">
        <f>PERCENTILE('Class 1'!$T$4:$T$66,0.25)</f>
        <v>-6.2498365286532671</v>
      </c>
      <c r="D10" s="34">
        <f>PERCENTILE('Class 1'!$U$4:$U$66,0.25)</f>
        <v>-6.0994361865709861</v>
      </c>
      <c r="E10" s="60">
        <f>PERCENTILE('Class 1'!$V$4:$V$66,0.25)</f>
        <v>-6.695871785771093</v>
      </c>
      <c r="F10" s="52">
        <f>PERCENTILE('Class 2'!$R$4:$R$66,0.25)</f>
        <v>-2.7991034350447643</v>
      </c>
      <c r="G10" s="34">
        <f>PERCENTILE('Class 2'!$T$4:$T$66,0.25)</f>
        <v>-0.92721662301842778</v>
      </c>
      <c r="H10" s="34">
        <f>PERCENTILE('Class 2'!$U$4:$U$66,0.25)</f>
        <v>-2.6860058143400503</v>
      </c>
      <c r="I10" s="60">
        <f>PERCENTILE('Class 2'!$V$4:$V$66,0.25)</f>
        <v>-2.7318056080935786</v>
      </c>
      <c r="J10" s="52">
        <f>PERCENTILE('Class 3'!$R$4:$R$66,0.25)</f>
        <v>-1.624900231695392</v>
      </c>
      <c r="K10" s="34">
        <f>PERCENTILE('Class 3'!$T$4:$T$66,0.25)</f>
        <v>-0.22987356953676272</v>
      </c>
      <c r="L10" s="34">
        <f>PERCENTILE('Class 3'!$U$4:$U$66,0.25)</f>
        <v>-1.31473510524788</v>
      </c>
      <c r="M10" s="60">
        <f>PERCENTILE('Class 3'!$V$4:$V$66,0.25)</f>
        <v>-1.3632368523775191</v>
      </c>
    </row>
    <row r="11" spans="1:53" x14ac:dyDescent="0.25">
      <c r="A11" s="25" t="s">
        <v>29</v>
      </c>
      <c r="B11" s="52">
        <f>PERCENTILE('Class 1'!$R$4:$R$66,0.75)</f>
        <v>3.4669139819629158E-2</v>
      </c>
      <c r="C11" s="34">
        <f>PERCENTILE('Class 1'!$T$4:$T$66,0.75)</f>
        <v>0.85036667186768256</v>
      </c>
      <c r="D11" s="34">
        <f>PERCENTILE('Class 1'!$U$4:$U$66,0.75)</f>
        <v>1.2001627339300391</v>
      </c>
      <c r="E11" s="60">
        <f>PERCENTILE('Class 1'!$V$4:$V$66,0.75)</f>
        <v>-2.4553456977958001</v>
      </c>
      <c r="F11" s="52">
        <f>PERCENTILE('Class 2'!$R$4:$R$66,0.75)</f>
        <v>-1.613734488806541</v>
      </c>
      <c r="G11" s="34">
        <f>PERCENTILE('Class 2'!$T$4:$T$66,0.75)</f>
        <v>-4.5409136318209625E-3</v>
      </c>
      <c r="H11" s="34">
        <f>PERCENTILE('Class 2'!$U$4:$U$66,0.75)</f>
        <v>-1.1772209114331829</v>
      </c>
      <c r="I11" s="60">
        <f>PERCENTILE('Class 2'!$V$4:$V$66,0.75)</f>
        <v>-1.5055505791822914</v>
      </c>
      <c r="J11" s="52">
        <f>PERCENTILE('Class 3'!$R$4:$R$66,0.75)</f>
        <v>1.040732860094125</v>
      </c>
      <c r="K11" s="34">
        <f>PERCENTILE('Class 3'!$T$4:$T$66,0.75)</f>
        <v>0.79270339524545119</v>
      </c>
      <c r="L11" s="34">
        <f>PERCENTILE('Class 3'!$U$4:$U$66,0.75)</f>
        <v>-0.14279863881067237</v>
      </c>
      <c r="M11" s="60">
        <f>PERCENTILE('Class 3'!$V$4:$V$66,0.75)</f>
        <v>4.3423451528361467E-2</v>
      </c>
    </row>
    <row r="12" spans="1:53" x14ac:dyDescent="0.25">
      <c r="A12" s="25" t="s">
        <v>30</v>
      </c>
      <c r="B12" s="26">
        <f>($B$11-$B$10)/1.349</f>
        <v>4.7431996303468136</v>
      </c>
      <c r="C12" s="16">
        <f>($C$11-$C$10)/1.349</f>
        <v>5.2633085252193847</v>
      </c>
      <c r="D12" s="16">
        <f>($D$11-$D$10)/1.349</f>
        <v>5.4111185474433103</v>
      </c>
      <c r="E12" s="27">
        <f>($E$11-$E$10)/1.349</f>
        <v>3.1434589236288311</v>
      </c>
      <c r="F12" s="26">
        <f>($F$11-$F$10)/1.349</f>
        <v>0.87870196162952063</v>
      </c>
      <c r="G12" s="16">
        <f>($G$11-$G$10)/1.349</f>
        <v>0.68397013297746989</v>
      </c>
      <c r="H12" s="16">
        <f>($H$11-$H$10)/1.349</f>
        <v>1.1184469258019774</v>
      </c>
      <c r="I12" s="27">
        <f>($I$11-$I$10)/1.349</f>
        <v>0.90901039948946427</v>
      </c>
      <c r="J12" s="26">
        <f>($J$11-$J$10)/1.349</f>
        <v>1.9760067396512357</v>
      </c>
      <c r="K12" s="16">
        <f>($K$11-$K$10)/1.349</f>
        <v>0.75802591903796435</v>
      </c>
      <c r="L12" s="16">
        <f>($L$11-$L$10)/1.349</f>
        <v>0.8687446007688715</v>
      </c>
      <c r="M12" s="27">
        <f>($M$11-$M$10)/1.349</f>
        <v>1.0427429977063607</v>
      </c>
    </row>
    <row r="13" spans="1:53" x14ac:dyDescent="0.25">
      <c r="A13" s="25" t="s">
        <v>31</v>
      </c>
      <c r="B13" s="52">
        <f>STDEV('Class 1'!$R$4:$R$66)</f>
        <v>7.2756298333578204</v>
      </c>
      <c r="C13" s="34">
        <f>STDEV('Class 1'!$T$4:$T$66)</f>
        <v>27.486010708624928</v>
      </c>
      <c r="D13" s="34">
        <f>STDEV('Class 1'!$U$4:$U$66)</f>
        <v>24.410280050498802</v>
      </c>
      <c r="E13" s="60">
        <f>STDEV('Class 1'!$V$4:$V$66)</f>
        <v>8.6262841397820047</v>
      </c>
      <c r="F13" s="52">
        <f>STDEV('Class 2'!$R$4:$R$66)</f>
        <v>3.1294017273223353</v>
      </c>
      <c r="G13" s="34">
        <f>STDEV('Class 2'!$T$4:$T$66)</f>
        <v>13.784755976317056</v>
      </c>
      <c r="H13" s="34">
        <f>STDEV('Class 2'!$U$4:$U$66)</f>
        <v>5.2027045380278318</v>
      </c>
      <c r="I13" s="60">
        <f>STDEV('Class 2'!$V$4:$V$66)</f>
        <v>3.494208006284206</v>
      </c>
      <c r="J13" s="52">
        <f>STDEV('Class 3'!$R$4:$R$66)</f>
        <v>2.6523518824567804</v>
      </c>
      <c r="K13" s="34">
        <f>STDEV('Class 3'!$T$4:$T$66)</f>
        <v>19.334995098311506</v>
      </c>
      <c r="L13" s="34">
        <f>STDEV('Class 3'!$U$4:$U$66)</f>
        <v>2.7112891405357895</v>
      </c>
      <c r="M13" s="60">
        <f>STDEV('Class 3'!$V$4:$V$66)</f>
        <v>2.7845687994921771</v>
      </c>
    </row>
    <row r="14" spans="1:53" x14ac:dyDescent="0.25">
      <c r="A14" s="25" t="s">
        <v>32</v>
      </c>
      <c r="B14" s="52">
        <f>VAR('Class 1'!$R$4:$R$66)</f>
        <v>52.93478947204634</v>
      </c>
      <c r="C14" s="34">
        <f>VAR('Class 1'!$T$4:$T$66)</f>
        <v>755.48078467464427</v>
      </c>
      <c r="D14" s="34">
        <f>VAR('Class 1'!$U$4:$U$66)</f>
        <v>595.86177214377983</v>
      </c>
      <c r="E14" s="60">
        <f>VAR('Class 1'!$V$4:$V$66)</f>
        <v>74.412778060254567</v>
      </c>
      <c r="F14" s="52">
        <f>VAR('Class 2'!$R$4:$R$66)</f>
        <v>9.7931551709680154</v>
      </c>
      <c r="G14" s="34">
        <f>VAR('Class 2'!$T$4:$T$66)</f>
        <v>190.01949732660879</v>
      </c>
      <c r="H14" s="34">
        <f>VAR('Class 2'!$U$4:$U$66)</f>
        <v>27.068134510015391</v>
      </c>
      <c r="I14" s="60">
        <f>VAR('Class 2'!$V$4:$V$66)</f>
        <v>12.209489591180645</v>
      </c>
      <c r="J14" s="52">
        <f>VAR('Class 3'!$R$4:$R$66)</f>
        <v>7.0349705083720266</v>
      </c>
      <c r="K14" s="34">
        <f>VAR('Class 3'!$T$4:$T$66)</f>
        <v>373.84203545172994</v>
      </c>
      <c r="L14" s="34">
        <f>VAR('Class 3'!$U$4:$U$66)</f>
        <v>7.3510888035872997</v>
      </c>
      <c r="M14" s="60">
        <f>VAR('Class 3'!$V$4:$V$66)</f>
        <v>7.7538233991053032</v>
      </c>
    </row>
    <row r="15" spans="1:53" x14ac:dyDescent="0.25">
      <c r="A15" s="25" t="s">
        <v>33</v>
      </c>
      <c r="B15" s="52">
        <f>KURT('Class 1'!$R$4:$R$66)</f>
        <v>4.7821558148553782</v>
      </c>
      <c r="C15" s="34">
        <f>KURT('Class 1'!$T$4:$T$66)</f>
        <v>12.334946835842903</v>
      </c>
      <c r="D15" s="34">
        <f>KURT('Class 1'!$U$4:$U$66)</f>
        <v>13.309641362532338</v>
      </c>
      <c r="E15" s="60">
        <f>KURT('Class 1'!$V$4:$V$66)</f>
        <v>3.148792453958646</v>
      </c>
      <c r="F15" s="52">
        <f>KURT('Class 2'!$R$4:$R$66)</f>
        <v>10.274852816712905</v>
      </c>
      <c r="G15" s="34">
        <f>KURT('Class 2'!$T$4:$T$66)</f>
        <v>10.506904449602011</v>
      </c>
      <c r="H15" s="34">
        <f>KURT('Class 2'!$U$4:$U$66)</f>
        <v>5.6990012032029274</v>
      </c>
      <c r="I15" s="60">
        <f>KURT('Class 2'!$V$4:$V$66)</f>
        <v>8.7874168069650462</v>
      </c>
      <c r="J15" s="52">
        <f>KURT('Class 3'!$R$4:$R$66)</f>
        <v>1.1410705200525046</v>
      </c>
      <c r="K15" s="34">
        <f>KURT('Class 3'!$T$4:$T$66)</f>
        <v>7.7231954108637044</v>
      </c>
      <c r="L15" s="34">
        <f>KURT('Class 3'!$U$4:$U$66)</f>
        <v>4.5372499282105148</v>
      </c>
      <c r="M15" s="60">
        <f>KURT('Class 3'!$V$4:$V$66)</f>
        <v>11.313726109560099</v>
      </c>
    </row>
    <row r="16" spans="1:53" x14ac:dyDescent="0.25">
      <c r="A16" s="25" t="s">
        <v>34</v>
      </c>
      <c r="B16" s="52">
        <f>SKEW('Class 1'!$R$4:$R$66)</f>
        <v>2.0156753523468218</v>
      </c>
      <c r="C16" s="34">
        <f>SKEW('Class 1'!$T$4:$T$66)</f>
        <v>2.1543413651674403</v>
      </c>
      <c r="D16" s="34">
        <f>SKEW('Class 1'!$U$4:$U$66)</f>
        <v>3.6251086103830974</v>
      </c>
      <c r="E16" s="60">
        <f>SKEW('Class 1'!$V$4:$V$66)</f>
        <v>0.36291112400192765</v>
      </c>
      <c r="F16" s="52">
        <f>SKEW('Class 2'!$R$4:$R$66)</f>
        <v>-0.4104997044316962</v>
      </c>
      <c r="G16" s="34">
        <f>SKEW('Class 2'!$T$4:$T$66)</f>
        <v>-2.5189559857068229</v>
      </c>
      <c r="H16" s="34">
        <f>SKEW('Class 2'!$U$4:$U$66)</f>
        <v>1.3783380109100882</v>
      </c>
      <c r="I16" s="60">
        <f>SKEW('Class 2'!$V$4:$V$66)</f>
        <v>-0.53354584891491796</v>
      </c>
      <c r="J16" s="52">
        <f>SKEW('Class 3'!$R$4:$R$66)</f>
        <v>0.9430423845880449</v>
      </c>
      <c r="K16" s="34">
        <f>SKEW('Class 3'!$T$4:$T$66)</f>
        <v>-2.2604064602164105</v>
      </c>
      <c r="L16" s="34">
        <f>SKEW('Class 3'!$U$4:$U$66)</f>
        <v>-0.22020239086579393</v>
      </c>
      <c r="M16" s="60">
        <f>SKEW('Class 3'!$V$4:$V$66)</f>
        <v>2.6430936133754765</v>
      </c>
    </row>
    <row r="17" spans="1:53" x14ac:dyDescent="0.25">
      <c r="A17" s="25" t="s">
        <v>36</v>
      </c>
      <c r="B17" s="52">
        <f>MIN('Class 1'!$R$4:$R$66)</f>
        <v>-10.893707033315703</v>
      </c>
      <c r="C17" s="34">
        <f>MIN('Class 1'!$T$4:$T$66)</f>
        <v>-67.162872154115576</v>
      </c>
      <c r="D17" s="34">
        <f>MIN('Class 1'!$U$4:$U$66)</f>
        <v>-27.596741344195518</v>
      </c>
      <c r="E17" s="60">
        <f>MIN('Class 1'!$V$4:$V$66)</f>
        <v>-27.606761801411139</v>
      </c>
      <c r="F17" s="52">
        <f>MIN('Class 2'!$R$4:$R$66)</f>
        <v>-15.039683260383946</v>
      </c>
      <c r="G17" s="34">
        <f>MIN('Class 2'!$T$4:$T$66)</f>
        <v>-58.545454545454547</v>
      </c>
      <c r="H17" s="34">
        <f>MIN('Class 2'!$U$4:$U$66)</f>
        <v>-15.487207403375077</v>
      </c>
      <c r="I17" s="60">
        <f>MIN('Class 2'!$V$4:$V$66)</f>
        <v>-15.583935921716332</v>
      </c>
      <c r="J17" s="52">
        <f>MIN('Class 3'!$R$4:$R$66)</f>
        <v>-4.6120545288215924</v>
      </c>
      <c r="K17" s="34">
        <f>MIN('Class 3'!$T$4:$T$66)</f>
        <v>-74.522769806612601</v>
      </c>
      <c r="L17" s="34">
        <f>MIN('Class 3'!$U$4:$U$66)</f>
        <v>-11.384467175308904</v>
      </c>
      <c r="M17" s="60">
        <f>MIN('Class 3'!$V$4:$V$66)</f>
        <v>-5.4396434482712923</v>
      </c>
    </row>
    <row r="18" spans="1:53" x14ac:dyDescent="0.25">
      <c r="A18" s="25" t="s">
        <v>37</v>
      </c>
      <c r="B18" s="52">
        <f>MAX('Class 1'!$R$4:$R$66)</f>
        <v>24.866879659211911</v>
      </c>
      <c r="C18" s="34">
        <f>MAX('Class 1'!$T$4:$T$66)</f>
        <v>123.87407083515522</v>
      </c>
      <c r="D18" s="34">
        <f>MAX('Class 1'!$U$4:$U$66)</f>
        <v>109.24772889660099</v>
      </c>
      <c r="E18" s="60">
        <f>MAX('Class 1'!$V$4:$V$66)</f>
        <v>24.990441001450936</v>
      </c>
      <c r="F18" s="52">
        <f>MAX('Class 2'!$R$4:$R$66)</f>
        <v>9.1595982345569098</v>
      </c>
      <c r="G18" s="34">
        <f>MAX('Class 2'!$T$4:$T$66)</f>
        <v>26.900796524257782</v>
      </c>
      <c r="H18" s="34">
        <f>MAX('Class 2'!$U$4:$U$66)</f>
        <v>15.921872165447192</v>
      </c>
      <c r="I18" s="60">
        <f>MAX('Class 2'!$V$4:$V$66)</f>
        <v>12.139297107576866</v>
      </c>
      <c r="J18" s="52">
        <f>MAX('Class 3'!$R$4:$R$66)</f>
        <v>8.3787067452639175</v>
      </c>
      <c r="K18" s="34">
        <f>MAX('Class 3'!$T$4:$T$66)</f>
        <v>41.865054582698399</v>
      </c>
      <c r="L18" s="34">
        <f>MAX('Class 3'!$U$4:$U$66)</f>
        <v>7.6257743719803486</v>
      </c>
      <c r="M18" s="60">
        <f>MAX('Class 3'!$V$4:$V$66)</f>
        <v>14.00362969186272</v>
      </c>
    </row>
    <row r="19" spans="1:53" x14ac:dyDescent="0.25">
      <c r="A19" s="25" t="s">
        <v>35</v>
      </c>
      <c r="B19" s="52">
        <f>$B$18-$B$17</f>
        <v>35.76058669252761</v>
      </c>
      <c r="C19" s="34">
        <f>$C$18-$C$17</f>
        <v>191.03694298927081</v>
      </c>
      <c r="D19" s="34">
        <f>$D$18-$D$17</f>
        <v>136.84447024079651</v>
      </c>
      <c r="E19" s="60">
        <f>$E$18-$E$17</f>
        <v>52.597202802862071</v>
      </c>
      <c r="F19" s="52">
        <f>$F$18-$F$17</f>
        <v>24.199281494940855</v>
      </c>
      <c r="G19" s="34">
        <f>$G$18-$G$17</f>
        <v>85.446251069712332</v>
      </c>
      <c r="H19" s="34">
        <f>$H$18-$H$17</f>
        <v>31.409079568822271</v>
      </c>
      <c r="I19" s="60">
        <f>$I$18-$I$17</f>
        <v>27.723233029293198</v>
      </c>
      <c r="J19" s="52">
        <f>$J$18-$J$17</f>
        <v>12.990761274085511</v>
      </c>
      <c r="K19" s="34">
        <f>$K$18-$K$17</f>
        <v>116.38782438931099</v>
      </c>
      <c r="L19" s="34">
        <f>$L$18-$L$17</f>
        <v>19.010241547289255</v>
      </c>
      <c r="M19" s="60">
        <f>$M$18-$M$17</f>
        <v>19.443273140134011</v>
      </c>
    </row>
    <row r="20" spans="1:53" x14ac:dyDescent="0.25">
      <c r="A20" s="25" t="s">
        <v>39</v>
      </c>
      <c r="B20" s="56">
        <f>COUNT('Class 1'!$R$4:$R$66)</f>
        <v>39</v>
      </c>
      <c r="C20" s="57">
        <f>COUNT('Class 1'!$T$4:$T$66)</f>
        <v>39</v>
      </c>
      <c r="D20" s="57">
        <f>COUNT('Class 1'!$U$4:$U$66)</f>
        <v>61</v>
      </c>
      <c r="E20" s="61">
        <f>COUNT('Class 1'!$V$4:$V$66)</f>
        <v>61</v>
      </c>
      <c r="F20" s="56">
        <f>COUNT('Class 2'!$R$4:$R$66)</f>
        <v>43</v>
      </c>
      <c r="G20" s="57">
        <f>COUNT('Class 2'!$T$4:$T$66)</f>
        <v>43</v>
      </c>
      <c r="H20" s="57">
        <f>COUNT('Class 2'!$U$4:$U$66)</f>
        <v>63</v>
      </c>
      <c r="I20" s="61">
        <f>COUNT('Class 2'!$V$4:$V$66)</f>
        <v>63</v>
      </c>
      <c r="J20" s="56">
        <f>COUNT('Class 3'!$R$4:$R$66)</f>
        <v>43</v>
      </c>
      <c r="K20" s="57">
        <f>COUNT('Class 3'!$T$4:$T$66)</f>
        <v>43</v>
      </c>
      <c r="L20" s="57">
        <f>COUNT('Class 3'!$U$4:$U$66)</f>
        <v>63</v>
      </c>
      <c r="M20" s="61">
        <f>COUNT('Class 3'!$V$4:$V$66)</f>
        <v>63</v>
      </c>
    </row>
    <row r="21" spans="1:53" x14ac:dyDescent="0.25">
      <c r="A21" s="25" t="s">
        <v>26</v>
      </c>
      <c r="B21" s="52">
        <f>$B$13/($B$20)^0.5</f>
        <v>1.1650331729848016</v>
      </c>
      <c r="C21" s="34">
        <f>$C$13/($C$20)^0.5</f>
        <v>4.4012841502389648</v>
      </c>
      <c r="D21" s="34">
        <f>$D$13/($D$20)^0.5</f>
        <v>3.1254160959540811</v>
      </c>
      <c r="E21" s="60">
        <f>$E$13/($E$20)^0.5</f>
        <v>1.1044825066723134</v>
      </c>
      <c r="F21" s="52">
        <f>$F$13/($F$20)^0.5</f>
        <v>0.47722928941303971</v>
      </c>
      <c r="G21" s="34">
        <f>$G$13/($G$20)^0.5</f>
        <v>2.1021555787721793</v>
      </c>
      <c r="H21" s="34">
        <f>$H$13/($H$20)^0.5</f>
        <v>0.65547915964613479</v>
      </c>
      <c r="I21" s="60">
        <f>$I$13/($I$20)^0.5</f>
        <v>0.44022882922661083</v>
      </c>
      <c r="J21" s="52">
        <f>$J$13/($J$20)^0.5</f>
        <v>0.40447987009365172</v>
      </c>
      <c r="K21" s="34">
        <f>$K$13/($K$20)^0.5</f>
        <v>2.9485591098804238</v>
      </c>
      <c r="L21" s="34">
        <f>$L$13/($L$20)^0.5</f>
        <v>0.34159032372608344</v>
      </c>
      <c r="M21" s="60">
        <f>$M$13/($M$20)^0.5</f>
        <v>0.35082269295266572</v>
      </c>
    </row>
    <row r="22" spans="1:53" ht="13.8" thickBot="1" x14ac:dyDescent="0.3">
      <c r="A22" s="28" t="s">
        <v>82</v>
      </c>
      <c r="B22" s="53">
        <f>CONFIDENCE(0.05,$B$13,$B$20)</f>
        <v>2.2834230598446332</v>
      </c>
      <c r="C22" s="33">
        <f>CONFIDENCE(0.05,$C$13,$C$20)</f>
        <v>8.6263584201953449</v>
      </c>
      <c r="D22" s="33">
        <f>CONFIDENCE(0.05,$D$13,$D$20)</f>
        <v>6.1257029847717792</v>
      </c>
      <c r="E22" s="62">
        <f>CONFIDENCE(0.05,$E$13,$E$20)</f>
        <v>2.1647459346322537</v>
      </c>
      <c r="F22" s="53">
        <f>CONFIDENCE(0.05,$F$13,$F$20)</f>
        <v>0.93535221961719972</v>
      </c>
      <c r="G22" s="33">
        <f>CONFIDENCE(0.05,$G$13,$G$20)</f>
        <v>4.1201492242934235</v>
      </c>
      <c r="H22" s="33">
        <f>CONFIDENCE(0.05,$H$13,$H$20)</f>
        <v>1.2847155455230042</v>
      </c>
      <c r="I22" s="62">
        <f>CONFIDENCE(0.05,$I$13,$I$20)</f>
        <v>0.86283265024039102</v>
      </c>
      <c r="J22" s="53">
        <f>CONFIDENCE(0.05,$J$13,$J$20)</f>
        <v>0.79276597785499692</v>
      </c>
      <c r="K22" s="33">
        <f>CONFIDENCE(0.05,$K$13,$K$20)</f>
        <v>5.779069661653109</v>
      </c>
      <c r="L22" s="33">
        <f>CONFIDENCE(0.05,$L$13,$L$20)</f>
        <v>0.66950473197050131</v>
      </c>
      <c r="M22" s="62">
        <f>CONFIDENCE(0.05,$M$13,$M$20)</f>
        <v>0.68759984314657852</v>
      </c>
    </row>
    <row r="23" spans="1:53" x14ac:dyDescent="0.25">
      <c r="A23" s="29" t="s">
        <v>38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</row>
    <row r="24" spans="1:53" s="12" customFormat="1" x14ac:dyDescent="0.25">
      <c r="B24" s="29"/>
      <c r="C24" s="29"/>
      <c r="D24" s="29"/>
      <c r="E24" s="30"/>
      <c r="F24" s="16"/>
      <c r="G24" s="14"/>
      <c r="H24" s="15"/>
      <c r="I24" s="16"/>
      <c r="J24" s="14"/>
      <c r="K24" s="15"/>
      <c r="L24" s="10"/>
      <c r="M24" s="10"/>
      <c r="N24" s="10"/>
      <c r="O24" s="6"/>
      <c r="P24" s="6"/>
      <c r="Q24" s="6"/>
      <c r="R24" s="6"/>
      <c r="S24" s="6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</row>
    <row r="25" spans="1:53" ht="13.8" thickBot="1" x14ac:dyDescent="0.3">
      <c r="A25" s="31" t="s">
        <v>212</v>
      </c>
    </row>
    <row r="26" spans="1:53" ht="16.2" thickBot="1" x14ac:dyDescent="0.35">
      <c r="A26" s="230" t="s">
        <v>47</v>
      </c>
      <c r="B26" s="231"/>
      <c r="C26" s="231"/>
      <c r="D26" s="231"/>
      <c r="E26" s="218"/>
      <c r="F26" s="218"/>
      <c r="G26" s="218"/>
      <c r="H26" s="218"/>
      <c r="I26" s="219"/>
    </row>
    <row r="27" spans="1:53" ht="14.4" thickTop="1" thickBot="1" x14ac:dyDescent="0.3">
      <c r="A27" s="224" t="s">
        <v>48</v>
      </c>
      <c r="B27" s="225"/>
      <c r="C27" s="225"/>
      <c r="D27" s="226"/>
      <c r="E27" s="227" t="s">
        <v>185</v>
      </c>
      <c r="F27" s="228"/>
      <c r="G27" s="228"/>
      <c r="H27" s="228"/>
      <c r="I27" s="229"/>
    </row>
    <row r="28" spans="1:53" x14ac:dyDescent="0.25">
      <c r="A28" s="222" t="s">
        <v>142</v>
      </c>
      <c r="B28" s="223"/>
      <c r="C28" s="223"/>
      <c r="D28" s="223"/>
      <c r="E28" s="232" t="s">
        <v>114</v>
      </c>
      <c r="F28" s="233"/>
      <c r="G28" s="233"/>
      <c r="H28" s="233"/>
      <c r="I28" s="234"/>
    </row>
    <row r="29" spans="1:53" x14ac:dyDescent="0.25">
      <c r="A29" s="205" t="s">
        <v>132</v>
      </c>
      <c r="B29" s="206"/>
      <c r="C29" s="206"/>
      <c r="D29" s="206"/>
      <c r="E29" s="207" t="s">
        <v>115</v>
      </c>
      <c r="F29" s="208"/>
      <c r="G29" s="208"/>
      <c r="H29" s="208"/>
      <c r="I29" s="209"/>
    </row>
    <row r="30" spans="1:53" x14ac:dyDescent="0.25">
      <c r="A30" s="205" t="s">
        <v>136</v>
      </c>
      <c r="B30" s="206"/>
      <c r="C30" s="206"/>
      <c r="D30" s="206"/>
      <c r="E30" s="207" t="s">
        <v>164</v>
      </c>
      <c r="F30" s="208"/>
      <c r="G30" s="208"/>
      <c r="H30" s="208"/>
      <c r="I30" s="209"/>
      <c r="L30" s="181"/>
    </row>
    <row r="31" spans="1:53" x14ac:dyDescent="0.25">
      <c r="A31" s="205" t="s">
        <v>133</v>
      </c>
      <c r="B31" s="206"/>
      <c r="C31" s="206"/>
      <c r="D31" s="206"/>
      <c r="E31" s="207" t="s">
        <v>116</v>
      </c>
      <c r="F31" s="208"/>
      <c r="G31" s="208"/>
      <c r="H31" s="208"/>
      <c r="I31" s="209"/>
    </row>
    <row r="32" spans="1:53" x14ac:dyDescent="0.25">
      <c r="A32" s="205" t="s">
        <v>134</v>
      </c>
      <c r="B32" s="206"/>
      <c r="C32" s="206"/>
      <c r="D32" s="206"/>
      <c r="E32" s="207" t="s">
        <v>155</v>
      </c>
      <c r="F32" s="208"/>
      <c r="G32" s="208"/>
      <c r="H32" s="208"/>
      <c r="I32" s="209"/>
    </row>
    <row r="33" spans="1:11" x14ac:dyDescent="0.25">
      <c r="A33" s="205" t="s">
        <v>135</v>
      </c>
      <c r="B33" s="206"/>
      <c r="C33" s="206"/>
      <c r="D33" s="206"/>
      <c r="E33" s="207" t="s">
        <v>117</v>
      </c>
      <c r="F33" s="208"/>
      <c r="G33" s="208"/>
      <c r="H33" s="208"/>
      <c r="I33" s="209"/>
    </row>
    <row r="34" spans="1:11" ht="15" x14ac:dyDescent="0.35">
      <c r="A34" s="205" t="s">
        <v>137</v>
      </c>
      <c r="B34" s="206"/>
      <c r="C34" s="206"/>
      <c r="D34" s="206"/>
      <c r="E34" s="207" t="s">
        <v>123</v>
      </c>
      <c r="F34" s="208"/>
      <c r="G34" s="208"/>
      <c r="H34" s="208"/>
      <c r="I34" s="209"/>
      <c r="J34" s="35"/>
    </row>
    <row r="35" spans="1:11" x14ac:dyDescent="0.25">
      <c r="A35" s="205" t="s">
        <v>138</v>
      </c>
      <c r="B35" s="206"/>
      <c r="C35" s="206"/>
      <c r="D35" s="206"/>
      <c r="E35" s="207" t="s">
        <v>118</v>
      </c>
      <c r="F35" s="208"/>
      <c r="G35" s="208"/>
      <c r="H35" s="208"/>
      <c r="I35" s="209"/>
    </row>
    <row r="36" spans="1:11" x14ac:dyDescent="0.25">
      <c r="A36" s="205" t="s">
        <v>139</v>
      </c>
      <c r="B36" s="206"/>
      <c r="C36" s="206"/>
      <c r="D36" s="206"/>
      <c r="E36" s="207" t="s">
        <v>119</v>
      </c>
      <c r="F36" s="208"/>
      <c r="G36" s="208"/>
      <c r="H36" s="208"/>
      <c r="I36" s="209"/>
    </row>
    <row r="37" spans="1:11" x14ac:dyDescent="0.25">
      <c r="A37" s="182"/>
      <c r="B37" s="188"/>
      <c r="C37" s="32"/>
      <c r="D37" s="32"/>
      <c r="E37" s="207" t="s">
        <v>156</v>
      </c>
      <c r="F37" s="208"/>
      <c r="G37" s="208"/>
      <c r="H37" s="208"/>
      <c r="I37" s="209"/>
    </row>
    <row r="38" spans="1:11" x14ac:dyDescent="0.25">
      <c r="A38" s="104"/>
      <c r="B38" s="32"/>
      <c r="C38" s="32"/>
      <c r="D38" s="32"/>
      <c r="E38" s="207" t="s">
        <v>120</v>
      </c>
      <c r="F38" s="208"/>
      <c r="G38" s="208"/>
      <c r="H38" s="208"/>
      <c r="I38" s="209"/>
    </row>
    <row r="39" spans="1:11" x14ac:dyDescent="0.25">
      <c r="A39" s="104"/>
      <c r="B39" s="32"/>
      <c r="C39" s="32"/>
      <c r="D39" s="32"/>
      <c r="E39" s="207" t="s">
        <v>154</v>
      </c>
      <c r="F39" s="208"/>
      <c r="G39" s="208"/>
      <c r="H39" s="208"/>
      <c r="I39" s="209"/>
    </row>
    <row r="40" spans="1:11" x14ac:dyDescent="0.25">
      <c r="A40" s="195"/>
      <c r="B40" s="32"/>
      <c r="C40" s="32"/>
      <c r="D40" s="32"/>
      <c r="E40" s="213" t="s">
        <v>163</v>
      </c>
      <c r="F40" s="214"/>
      <c r="G40" s="214"/>
      <c r="H40" s="214"/>
      <c r="I40" s="215"/>
      <c r="J40" s="15"/>
      <c r="K40" s="15"/>
    </row>
    <row r="41" spans="1:11" ht="13.8" thickBot="1" x14ac:dyDescent="0.3">
      <c r="A41" s="183"/>
      <c r="B41" s="105"/>
      <c r="C41" s="105"/>
      <c r="D41" s="105"/>
      <c r="E41" s="210" t="s">
        <v>197</v>
      </c>
      <c r="F41" s="211"/>
      <c r="G41" s="211"/>
      <c r="H41" s="211"/>
      <c r="I41" s="212"/>
    </row>
  </sheetData>
  <mergeCells count="29">
    <mergeCell ref="J4:M4"/>
    <mergeCell ref="B4:E4"/>
    <mergeCell ref="F4:I4"/>
    <mergeCell ref="A28:D28"/>
    <mergeCell ref="A27:D27"/>
    <mergeCell ref="E27:I27"/>
    <mergeCell ref="A26:I26"/>
    <mergeCell ref="E28:I28"/>
    <mergeCell ref="A30:D30"/>
    <mergeCell ref="A33:D33"/>
    <mergeCell ref="A35:D35"/>
    <mergeCell ref="A29:D29"/>
    <mergeCell ref="E29:I29"/>
    <mergeCell ref="A31:D31"/>
    <mergeCell ref="A34:D34"/>
    <mergeCell ref="E33:I33"/>
    <mergeCell ref="E32:I32"/>
    <mergeCell ref="A32:D32"/>
    <mergeCell ref="E31:I31"/>
    <mergeCell ref="E34:I34"/>
    <mergeCell ref="E30:I30"/>
    <mergeCell ref="E35:I35"/>
    <mergeCell ref="A36:D36"/>
    <mergeCell ref="E36:I36"/>
    <mergeCell ref="E41:I41"/>
    <mergeCell ref="E38:I38"/>
    <mergeCell ref="E37:I37"/>
    <mergeCell ref="E39:I39"/>
    <mergeCell ref="E40:I40"/>
  </mergeCells>
  <phoneticPr fontId="0" type="noConversion"/>
  <pageMargins left="0.75" right="0.75" top="1" bottom="1" header="0.5" footer="0.5"/>
  <pageSetup scale="8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00"/>
  </sheetPr>
  <dimension ref="A1:L31"/>
  <sheetViews>
    <sheetView tabSelected="1" workbookViewId="0">
      <selection activeCell="AA1" sqref="AA1"/>
    </sheetView>
  </sheetViews>
  <sheetFormatPr defaultColWidth="9.109375" defaultRowHeight="13.2" x14ac:dyDescent="0.25"/>
  <cols>
    <col min="1" max="1" width="12.33203125" style="12" customWidth="1"/>
    <col min="2" max="2" width="12.109375" style="12" customWidth="1"/>
    <col min="3" max="3" width="8.88671875" style="12" customWidth="1"/>
    <col min="4" max="5" width="12.5546875" style="12" customWidth="1"/>
    <col min="6" max="6" width="12.33203125" style="12" customWidth="1"/>
    <col min="7" max="7" width="11.44140625" style="12" customWidth="1"/>
    <col min="8" max="8" width="15" style="12" customWidth="1"/>
    <col min="9" max="9" width="14" style="12" bestFit="1" customWidth="1"/>
    <col min="10" max="10" width="12.33203125" style="12" bestFit="1" customWidth="1"/>
    <col min="11" max="16384" width="9.109375" style="12"/>
  </cols>
  <sheetData>
    <row r="1" spans="1:12" ht="18" x14ac:dyDescent="0.35">
      <c r="A1" s="112" t="s">
        <v>192</v>
      </c>
      <c r="B1" s="138"/>
      <c r="C1" s="139"/>
      <c r="D1" s="140"/>
      <c r="E1" s="140"/>
      <c r="F1" s="113"/>
      <c r="G1" s="141" t="s">
        <v>193</v>
      </c>
      <c r="H1" s="114"/>
      <c r="I1" s="115"/>
      <c r="J1" s="114"/>
    </row>
    <row r="2" spans="1:12" ht="12.75" customHeight="1" x14ac:dyDescent="0.35">
      <c r="A2" s="112"/>
      <c r="B2" s="138"/>
      <c r="C2" s="139"/>
      <c r="D2" s="140"/>
      <c r="E2" s="140"/>
      <c r="F2" s="113"/>
      <c r="G2" s="141"/>
      <c r="H2" s="114"/>
      <c r="I2" s="115"/>
      <c r="J2" s="114"/>
    </row>
    <row r="3" spans="1:12" x14ac:dyDescent="0.25">
      <c r="A3" s="114"/>
      <c r="B3" s="142"/>
      <c r="C3" s="143" t="s">
        <v>127</v>
      </c>
      <c r="D3" s="142"/>
      <c r="E3" s="142"/>
      <c r="F3" s="114"/>
      <c r="G3" s="141"/>
      <c r="H3" s="114"/>
      <c r="I3" s="115"/>
      <c r="J3" s="114"/>
    </row>
    <row r="4" spans="1:12" x14ac:dyDescent="0.25">
      <c r="A4" s="114"/>
      <c r="B4" s="144" t="s">
        <v>125</v>
      </c>
      <c r="C4" s="145" t="s">
        <v>159</v>
      </c>
      <c r="D4" s="144" t="s">
        <v>128</v>
      </c>
      <c r="E4" s="144" t="s">
        <v>158</v>
      </c>
      <c r="F4" s="100" t="s">
        <v>127</v>
      </c>
      <c r="G4" s="143" t="s">
        <v>127</v>
      </c>
      <c r="H4" s="114"/>
      <c r="I4" s="115"/>
      <c r="J4" s="114"/>
    </row>
    <row r="5" spans="1:12" ht="13.8" thickBot="1" x14ac:dyDescent="0.3">
      <c r="A5" s="101"/>
      <c r="B5" s="146" t="s">
        <v>126</v>
      </c>
      <c r="C5" s="147" t="s">
        <v>140</v>
      </c>
      <c r="D5" s="146" t="s">
        <v>126</v>
      </c>
      <c r="E5" s="146" t="s">
        <v>126</v>
      </c>
      <c r="F5" s="102" t="s">
        <v>73</v>
      </c>
      <c r="G5" s="147" t="s">
        <v>129</v>
      </c>
      <c r="H5" s="100" t="s">
        <v>124</v>
      </c>
      <c r="I5" s="100" t="s">
        <v>10</v>
      </c>
      <c r="J5" s="114"/>
      <c r="K5" s="6"/>
      <c r="L5" s="6"/>
    </row>
    <row r="6" spans="1:12" ht="13.8" thickTop="1" x14ac:dyDescent="0.25">
      <c r="A6" s="101"/>
      <c r="B6" s="148"/>
      <c r="C6" s="149"/>
      <c r="D6" s="148"/>
      <c r="E6" s="148"/>
      <c r="F6" s="101"/>
      <c r="G6" s="149"/>
      <c r="H6" s="115"/>
      <c r="I6" s="101"/>
      <c r="J6" s="114"/>
      <c r="K6" s="6"/>
      <c r="L6" s="6"/>
    </row>
    <row r="7" spans="1:12" ht="12.75" customHeight="1" x14ac:dyDescent="0.25">
      <c r="A7" s="100" t="s">
        <v>143</v>
      </c>
      <c r="B7" s="177">
        <v>75</v>
      </c>
      <c r="C7" s="103">
        <v>30</v>
      </c>
      <c r="D7" s="148">
        <f>B7*(C7/100)</f>
        <v>22.5</v>
      </c>
      <c r="E7" s="148">
        <f>B7+D7</f>
        <v>97.5</v>
      </c>
      <c r="F7" s="101">
        <v>450</v>
      </c>
      <c r="G7" s="149">
        <f>E7/(F7/1000)</f>
        <v>216.66666666666666</v>
      </c>
      <c r="H7" s="235" t="s">
        <v>131</v>
      </c>
      <c r="I7" s="101" t="s">
        <v>130</v>
      </c>
      <c r="J7" s="114"/>
      <c r="K7" s="6"/>
      <c r="L7" s="6"/>
    </row>
    <row r="8" spans="1:12" x14ac:dyDescent="0.25">
      <c r="A8" s="100" t="s">
        <v>144</v>
      </c>
      <c r="B8" s="177">
        <v>75</v>
      </c>
      <c r="C8" s="103">
        <v>30</v>
      </c>
      <c r="D8" s="148">
        <f t="shared" ref="D8:D17" si="0">B8*(C8/100)</f>
        <v>22.5</v>
      </c>
      <c r="E8" s="148">
        <f t="shared" ref="E8:E17" si="1">B8+D8</f>
        <v>97.5</v>
      </c>
      <c r="F8" s="101">
        <v>450</v>
      </c>
      <c r="G8" s="149">
        <f t="shared" ref="G8:G17" si="2">E8/(F8/1000)</f>
        <v>216.66666666666666</v>
      </c>
      <c r="H8" s="235"/>
      <c r="I8" s="101"/>
      <c r="J8" s="114"/>
      <c r="K8" s="6"/>
      <c r="L8" s="6"/>
    </row>
    <row r="9" spans="1:12" x14ac:dyDescent="0.25">
      <c r="A9" s="100" t="s">
        <v>145</v>
      </c>
      <c r="B9" s="177">
        <v>75</v>
      </c>
      <c r="C9" s="103">
        <v>30</v>
      </c>
      <c r="D9" s="148">
        <f t="shared" si="0"/>
        <v>22.5</v>
      </c>
      <c r="E9" s="148">
        <f t="shared" si="1"/>
        <v>97.5</v>
      </c>
      <c r="F9" s="101">
        <v>450</v>
      </c>
      <c r="G9" s="149">
        <f t="shared" si="2"/>
        <v>216.66666666666666</v>
      </c>
      <c r="H9" s="235"/>
      <c r="I9" s="101"/>
      <c r="J9" s="114"/>
      <c r="K9" s="6"/>
      <c r="L9" s="6"/>
    </row>
    <row r="10" spans="1:12" x14ac:dyDescent="0.25">
      <c r="A10" s="101"/>
      <c r="B10" s="148"/>
      <c r="C10" s="149"/>
      <c r="D10" s="148"/>
      <c r="E10" s="148"/>
      <c r="F10" s="101"/>
      <c r="G10" s="149"/>
      <c r="H10" s="115"/>
      <c r="I10" s="101"/>
      <c r="J10" s="114"/>
      <c r="K10" s="6"/>
      <c r="L10" s="6"/>
    </row>
    <row r="11" spans="1:12" ht="12.75" customHeight="1" x14ac:dyDescent="0.25">
      <c r="A11" s="100" t="s">
        <v>146</v>
      </c>
      <c r="B11" s="149">
        <v>550</v>
      </c>
      <c r="C11" s="149">
        <v>20</v>
      </c>
      <c r="D11" s="149">
        <f t="shared" si="0"/>
        <v>110</v>
      </c>
      <c r="E11" s="149">
        <f t="shared" si="1"/>
        <v>660</v>
      </c>
      <c r="F11" s="101">
        <v>450</v>
      </c>
      <c r="G11" s="149">
        <f t="shared" si="2"/>
        <v>1466.6666666666667</v>
      </c>
      <c r="H11" s="235" t="s">
        <v>131</v>
      </c>
      <c r="I11" s="101"/>
      <c r="J11" s="114"/>
      <c r="K11" s="6"/>
      <c r="L11" s="6"/>
    </row>
    <row r="12" spans="1:12" x14ac:dyDescent="0.25">
      <c r="A12" s="100" t="s">
        <v>147</v>
      </c>
      <c r="B12" s="149">
        <v>550</v>
      </c>
      <c r="C12" s="149">
        <v>20</v>
      </c>
      <c r="D12" s="149">
        <f t="shared" si="0"/>
        <v>110</v>
      </c>
      <c r="E12" s="149">
        <f t="shared" si="1"/>
        <v>660</v>
      </c>
      <c r="F12" s="101">
        <v>450</v>
      </c>
      <c r="G12" s="149">
        <f t="shared" si="2"/>
        <v>1466.6666666666667</v>
      </c>
      <c r="H12" s="235"/>
      <c r="I12" s="101"/>
      <c r="J12" s="114"/>
      <c r="K12" s="6"/>
      <c r="L12" s="6"/>
    </row>
    <row r="13" spans="1:12" x14ac:dyDescent="0.25">
      <c r="A13" s="100" t="s">
        <v>148</v>
      </c>
      <c r="B13" s="149">
        <v>550</v>
      </c>
      <c r="C13" s="149">
        <v>20</v>
      </c>
      <c r="D13" s="149">
        <f t="shared" si="0"/>
        <v>110</v>
      </c>
      <c r="E13" s="149">
        <f t="shared" si="1"/>
        <v>660</v>
      </c>
      <c r="F13" s="101">
        <v>450</v>
      </c>
      <c r="G13" s="149">
        <f t="shared" si="2"/>
        <v>1466.6666666666667</v>
      </c>
      <c r="H13" s="235"/>
      <c r="I13" s="101"/>
      <c r="J13" s="114"/>
      <c r="K13" s="6"/>
      <c r="L13" s="6"/>
    </row>
    <row r="14" spans="1:12" x14ac:dyDescent="0.25">
      <c r="A14" s="101"/>
      <c r="B14" s="149"/>
      <c r="C14" s="149"/>
      <c r="D14" s="149"/>
      <c r="E14" s="149"/>
      <c r="F14" s="101"/>
      <c r="G14" s="149"/>
      <c r="H14" s="116"/>
      <c r="I14" s="101"/>
      <c r="J14" s="114"/>
      <c r="K14" s="6"/>
      <c r="L14" s="6"/>
    </row>
    <row r="15" spans="1:12" ht="12.75" customHeight="1" x14ac:dyDescent="0.25">
      <c r="A15" s="100" t="s">
        <v>149</v>
      </c>
      <c r="B15" s="149">
        <v>4000</v>
      </c>
      <c r="C15" s="149">
        <v>10</v>
      </c>
      <c r="D15" s="149">
        <f t="shared" si="0"/>
        <v>400</v>
      </c>
      <c r="E15" s="149">
        <f t="shared" si="1"/>
        <v>4400</v>
      </c>
      <c r="F15" s="101">
        <v>450</v>
      </c>
      <c r="G15" s="149">
        <f t="shared" si="2"/>
        <v>9777.7777777777774</v>
      </c>
      <c r="H15" s="236" t="s">
        <v>141</v>
      </c>
      <c r="I15" s="99"/>
      <c r="J15" s="114"/>
      <c r="K15" s="6"/>
      <c r="L15" s="6"/>
    </row>
    <row r="16" spans="1:12" x14ac:dyDescent="0.25">
      <c r="A16" s="100" t="s">
        <v>150</v>
      </c>
      <c r="B16" s="149">
        <v>4000</v>
      </c>
      <c r="C16" s="149">
        <v>10</v>
      </c>
      <c r="D16" s="149">
        <f t="shared" si="0"/>
        <v>400</v>
      </c>
      <c r="E16" s="149">
        <f t="shared" si="1"/>
        <v>4400</v>
      </c>
      <c r="F16" s="101">
        <v>450</v>
      </c>
      <c r="G16" s="149">
        <f t="shared" si="2"/>
        <v>9777.7777777777774</v>
      </c>
      <c r="H16" s="236"/>
      <c r="I16" s="99"/>
      <c r="J16" s="114"/>
      <c r="K16" s="6"/>
      <c r="L16" s="6"/>
    </row>
    <row r="17" spans="1:12" x14ac:dyDescent="0.25">
      <c r="A17" s="100" t="s">
        <v>151</v>
      </c>
      <c r="B17" s="149">
        <v>4000</v>
      </c>
      <c r="C17" s="149">
        <v>10</v>
      </c>
      <c r="D17" s="149">
        <f t="shared" si="0"/>
        <v>400</v>
      </c>
      <c r="E17" s="149">
        <f t="shared" si="1"/>
        <v>4400</v>
      </c>
      <c r="F17" s="101">
        <v>450</v>
      </c>
      <c r="G17" s="149">
        <f t="shared" si="2"/>
        <v>9777.7777777777774</v>
      </c>
      <c r="H17" s="236"/>
      <c r="I17" s="99"/>
      <c r="J17" s="114"/>
      <c r="K17" s="6"/>
      <c r="L17" s="6"/>
    </row>
    <row r="18" spans="1:12" x14ac:dyDescent="0.25">
      <c r="A18" s="101"/>
      <c r="B18" s="148"/>
      <c r="C18" s="149"/>
      <c r="D18" s="148"/>
      <c r="E18" s="148"/>
      <c r="F18" s="101"/>
      <c r="G18" s="149"/>
      <c r="H18" s="101"/>
      <c r="I18" s="115"/>
      <c r="J18" s="99"/>
      <c r="K18" s="6"/>
      <c r="L18" s="6"/>
    </row>
    <row r="19" spans="1:12" x14ac:dyDescent="0.25">
      <c r="A19" s="118"/>
      <c r="B19" s="150"/>
      <c r="C19" s="151"/>
      <c r="D19" s="150"/>
      <c r="E19" s="150"/>
      <c r="F19" s="118"/>
      <c r="G19" s="151"/>
      <c r="H19" s="118"/>
      <c r="I19" s="152"/>
      <c r="J19" s="153"/>
      <c r="K19" s="6"/>
      <c r="L19" s="6"/>
    </row>
    <row r="20" spans="1:12" x14ac:dyDescent="0.25">
      <c r="A20" s="118"/>
      <c r="B20" s="118"/>
      <c r="C20" s="118"/>
      <c r="D20" s="118"/>
      <c r="E20" s="118"/>
      <c r="F20" s="118"/>
      <c r="G20" s="118"/>
      <c r="H20" s="118"/>
      <c r="I20" s="119"/>
      <c r="J20" s="99"/>
      <c r="K20" s="6"/>
      <c r="L20" s="6"/>
    </row>
    <row r="21" spans="1:12" ht="15.6" x14ac:dyDescent="0.3">
      <c r="A21" s="120"/>
      <c r="B21" s="121"/>
      <c r="C21" s="122"/>
      <c r="D21" s="122"/>
      <c r="E21" s="122"/>
      <c r="F21" s="13"/>
      <c r="G21" s="122"/>
      <c r="H21" s="122"/>
      <c r="I21" s="123"/>
      <c r="J21" s="98"/>
      <c r="K21" s="98"/>
      <c r="L21" s="98"/>
    </row>
    <row r="22" spans="1:12" x14ac:dyDescent="0.25">
      <c r="A22" s="121"/>
      <c r="B22" s="121"/>
      <c r="C22" s="122"/>
      <c r="D22" s="122"/>
      <c r="E22" s="122"/>
      <c r="F22" s="122"/>
      <c r="G22" s="122"/>
      <c r="H22" s="122"/>
      <c r="I22" s="123"/>
      <c r="J22" s="98"/>
      <c r="K22" s="98"/>
      <c r="L22" s="98"/>
    </row>
    <row r="23" spans="1:12" x14ac:dyDescent="0.25">
      <c r="A23" s="124"/>
      <c r="B23" s="124"/>
      <c r="C23" s="122"/>
      <c r="D23" s="122"/>
      <c r="E23" s="122"/>
      <c r="F23" s="124"/>
      <c r="G23" s="125"/>
      <c r="H23" s="125"/>
      <c r="I23" s="123"/>
      <c r="J23" s="98"/>
      <c r="K23" s="98"/>
      <c r="L23" s="98"/>
    </row>
    <row r="24" spans="1:12" x14ac:dyDescent="0.25">
      <c r="A24" s="124"/>
      <c r="B24" s="125"/>
      <c r="C24" s="125"/>
      <c r="D24" s="14"/>
      <c r="E24" s="14"/>
      <c r="F24" s="124"/>
      <c r="G24" s="125"/>
      <c r="H24" s="125"/>
      <c r="I24" s="122"/>
      <c r="J24" s="98"/>
      <c r="K24" s="98"/>
      <c r="L24" s="98"/>
    </row>
    <row r="25" spans="1:12" x14ac:dyDescent="0.25">
      <c r="A25" s="126"/>
      <c r="B25" s="127"/>
      <c r="C25" s="128"/>
      <c r="D25" s="14"/>
      <c r="E25" s="14"/>
      <c r="F25" s="126"/>
      <c r="G25" s="128"/>
      <c r="H25" s="34"/>
      <c r="I25" s="14"/>
    </row>
    <row r="26" spans="1:12" x14ac:dyDescent="0.25">
      <c r="A26" s="126"/>
      <c r="B26" s="127"/>
      <c r="C26" s="128"/>
      <c r="D26" s="14"/>
      <c r="E26" s="14"/>
      <c r="F26" s="126"/>
      <c r="G26" s="128"/>
      <c r="H26" s="34"/>
      <c r="I26" s="14"/>
    </row>
    <row r="27" spans="1:12" x14ac:dyDescent="0.25">
      <c r="A27" s="126"/>
      <c r="B27" s="127"/>
      <c r="C27" s="128"/>
      <c r="D27" s="14"/>
      <c r="E27" s="14"/>
      <c r="F27" s="126"/>
      <c r="G27" s="128"/>
      <c r="H27" s="34"/>
      <c r="I27" s="14"/>
    </row>
    <row r="28" spans="1:12" x14ac:dyDescent="0.25">
      <c r="A28" s="126"/>
      <c r="B28" s="127"/>
      <c r="C28" s="128"/>
      <c r="D28" s="14"/>
      <c r="E28" s="14"/>
      <c r="F28" s="126"/>
      <c r="G28" s="128"/>
      <c r="H28" s="34"/>
      <c r="I28" s="14"/>
    </row>
    <row r="29" spans="1:12" x14ac:dyDescent="0.25">
      <c r="A29" s="126"/>
      <c r="B29" s="127"/>
      <c r="C29" s="128"/>
      <c r="D29" s="14"/>
      <c r="E29" s="14"/>
      <c r="F29" s="126"/>
      <c r="G29" s="128"/>
      <c r="H29" s="34"/>
      <c r="I29" s="14"/>
    </row>
    <row r="30" spans="1:12" x14ac:dyDescent="0.25">
      <c r="A30" s="126"/>
      <c r="B30" s="127"/>
      <c r="C30" s="128"/>
      <c r="D30" s="14"/>
      <c r="E30" s="14"/>
      <c r="F30" s="126"/>
      <c r="G30" s="128"/>
      <c r="H30" s="34"/>
      <c r="I30" s="14"/>
    </row>
    <row r="31" spans="1:12" x14ac:dyDescent="0.25">
      <c r="A31" s="14"/>
      <c r="B31" s="14"/>
      <c r="C31" s="14"/>
      <c r="D31" s="14"/>
      <c r="E31" s="14"/>
      <c r="F31" s="14"/>
      <c r="G31" s="14"/>
      <c r="H31" s="14"/>
      <c r="I31" s="129"/>
    </row>
  </sheetData>
  <mergeCells count="3">
    <mergeCell ref="H7:H9"/>
    <mergeCell ref="H11:H13"/>
    <mergeCell ref="H15:H17"/>
  </mergeCells>
  <phoneticPr fontId="12" type="noConversion"/>
  <pageMargins left="0.75" right="0.75" top="1" bottom="1" header="0.5" footer="0.5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6</vt:i4>
      </vt:variant>
      <vt:variant>
        <vt:lpstr>Charts</vt:lpstr>
      </vt:variant>
      <vt:variant>
        <vt:i4>17</vt:i4>
      </vt:variant>
      <vt:variant>
        <vt:lpstr>Named Ranges</vt:lpstr>
      </vt:variant>
      <vt:variant>
        <vt:i4>6</vt:i4>
      </vt:variant>
    </vt:vector>
  </HeadingPairs>
  <TitlesOfParts>
    <vt:vector size="29" baseType="lpstr">
      <vt:lpstr>Class 1</vt:lpstr>
      <vt:lpstr>Class 2</vt:lpstr>
      <vt:lpstr>Class 3</vt:lpstr>
      <vt:lpstr>Class 3 PSD</vt:lpstr>
      <vt:lpstr>Stats Table</vt:lpstr>
      <vt:lpstr>Sample Specs</vt:lpstr>
      <vt:lpstr>C1-FineSplit Chart</vt:lpstr>
      <vt:lpstr>C1-SandSplit Chart</vt:lpstr>
      <vt:lpstr>C1-SedWeight Chart</vt:lpstr>
      <vt:lpstr>C1-SSC Chart</vt:lpstr>
      <vt:lpstr>C2-FineSplit Chart</vt:lpstr>
      <vt:lpstr>C2-SandSplit Chart</vt:lpstr>
      <vt:lpstr>C2-SedWeight Chart</vt:lpstr>
      <vt:lpstr>C2-SSC Chart</vt:lpstr>
      <vt:lpstr>C3-FineSplit Chart</vt:lpstr>
      <vt:lpstr>C3-SandSplit Chart</vt:lpstr>
      <vt:lpstr>C3-SedWeight Chart</vt:lpstr>
      <vt:lpstr>C3-SSC Chart</vt:lpstr>
      <vt:lpstr>C3 PSD 002 Chart</vt:lpstr>
      <vt:lpstr>C3 PSD 004 Chart</vt:lpstr>
      <vt:lpstr>C3 PSD 008 Chart</vt:lpstr>
      <vt:lpstr>C3 PSD 016 Chart</vt:lpstr>
      <vt:lpstr>C3 PSD 031 Chart</vt:lpstr>
      <vt:lpstr>'Class 2'!_105mg</vt:lpstr>
      <vt:lpstr>'Class 3'!_2222mg</vt:lpstr>
      <vt:lpstr>'Class 3 PSD'!_2222mg</vt:lpstr>
      <vt:lpstr>'Class 1'!_65mg</vt:lpstr>
      <vt:lpstr>'Class 2'!_65mg</vt:lpstr>
      <vt:lpstr>'Class 3'!_65mg</vt:lpstr>
    </vt:vector>
  </TitlesOfParts>
  <Company>BQS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p burke</dc:creator>
  <cp:lastModifiedBy>Mark Woodworth</cp:lastModifiedBy>
  <cp:lastPrinted>2015-02-03T20:34:12Z</cp:lastPrinted>
  <dcterms:created xsi:type="dcterms:W3CDTF">2003-01-15T21:42:02Z</dcterms:created>
  <dcterms:modified xsi:type="dcterms:W3CDTF">2015-12-10T15:33:44Z</dcterms:modified>
</cp:coreProperties>
</file>