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drawings/drawing3.xml" ContentType="application/vnd.openxmlformats-officedocument.drawing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SLQA STUDIES\SLQA 1-2015\"/>
    </mc:Choice>
  </mc:AlternateContent>
  <bookViews>
    <workbookView xWindow="-12" yWindow="-12" windowWidth="9576" windowHeight="8772" tabRatio="957" activeTab="22"/>
  </bookViews>
  <sheets>
    <sheet name="Class 1" sheetId="1" r:id="rId1"/>
    <sheet name="Class 2" sheetId="2" r:id="rId2"/>
    <sheet name="Class 3" sheetId="3" r:id="rId3"/>
    <sheet name="Class 3 PSD" sheetId="8" r:id="rId4"/>
    <sheet name="C1-FineSplit Chart" sheetId="10" r:id="rId5"/>
    <sheet name="C1-SandSplit Chart" sheetId="11" r:id="rId6"/>
    <sheet name="C1-SedWeight Chart" sheetId="12" r:id="rId7"/>
    <sheet name="C1-SSC Chart" sheetId="9" r:id="rId8"/>
    <sheet name="C2-FineSplit Chart" sheetId="13" r:id="rId9"/>
    <sheet name="C2-SandSplit Chart" sheetId="14" r:id="rId10"/>
    <sheet name="C2-SedWeight Chart" sheetId="15" r:id="rId11"/>
    <sheet name="C2-SSC Chart" sheetId="16" r:id="rId12"/>
    <sheet name="C3-FineSplit Chart" sheetId="17" r:id="rId13"/>
    <sheet name="C3-SandSplit Chart" sheetId="18" r:id="rId14"/>
    <sheet name="C3-SedWeight Chart" sheetId="19" r:id="rId15"/>
    <sheet name="C3-SSC Chart" sheetId="20" r:id="rId16"/>
    <sheet name="C3 PSD 002 Chart" sheetId="21" r:id="rId17"/>
    <sheet name="C3 PSD 004 Chart" sheetId="22" r:id="rId18"/>
    <sheet name="C3 PSD 008 Chart" sheetId="23" r:id="rId19"/>
    <sheet name="C3 PSD 016 Chart" sheetId="24" r:id="rId20"/>
    <sheet name="C3 PSD 031 Chart" sheetId="25" r:id="rId21"/>
    <sheet name="Stats Table" sheetId="4" r:id="rId22"/>
    <sheet name="Sample Specs" sheetId="26" r:id="rId23"/>
  </sheets>
  <definedNames>
    <definedName name="_105mg" localSheetId="1">'Class 2'!$A$1:$AO$11419</definedName>
    <definedName name="_2222mg" localSheetId="2">'Class 3'!$A$1:$AO$297</definedName>
    <definedName name="_2222mg" localSheetId="3">'Class 3 PSD'!$A$1:$K$264</definedName>
    <definedName name="_65mg" localSheetId="0">'Class 1'!$A$1:$AQ$302</definedName>
    <definedName name="_65mg" localSheetId="1">'Class 2'!$A$1:$AQ$302</definedName>
    <definedName name="_65mg" localSheetId="2">'Class 3'!$A$1:$AQ$302</definedName>
  </definedNames>
  <calcPr calcId="152511"/>
</workbook>
</file>

<file path=xl/calcChain.xml><?xml version="1.0" encoding="utf-8"?>
<calcChain xmlns="http://schemas.openxmlformats.org/spreadsheetml/2006/main">
  <c r="Q6" i="2" l="1"/>
  <c r="R6" i="2"/>
  <c r="S6" i="2"/>
  <c r="T6" i="2"/>
  <c r="Q7" i="2"/>
  <c r="R7" i="2"/>
  <c r="S7" i="2"/>
  <c r="T7" i="2"/>
  <c r="Q8" i="2"/>
  <c r="R8" i="2"/>
  <c r="S8" i="2"/>
  <c r="T8" i="2"/>
  <c r="Q9" i="2"/>
  <c r="R9" i="2"/>
  <c r="S9" i="2"/>
  <c r="T9" i="2"/>
  <c r="Q10" i="2"/>
  <c r="R10" i="2"/>
  <c r="S10" i="2"/>
  <c r="T10" i="2"/>
  <c r="Q11" i="2"/>
  <c r="R11" i="2"/>
  <c r="S11" i="2"/>
  <c r="T11" i="2"/>
  <c r="Q12" i="2"/>
  <c r="R12" i="2"/>
  <c r="S12" i="2"/>
  <c r="T12" i="2"/>
  <c r="Q13" i="2"/>
  <c r="R13" i="2"/>
  <c r="S13" i="2"/>
  <c r="T13" i="2"/>
  <c r="Q14" i="2"/>
  <c r="R14" i="2"/>
  <c r="S14" i="2"/>
  <c r="T14" i="2"/>
  <c r="Q15" i="2"/>
  <c r="R15" i="2"/>
  <c r="S15" i="2"/>
  <c r="T15" i="2"/>
  <c r="Q16" i="2"/>
  <c r="R16" i="2"/>
  <c r="S16" i="2"/>
  <c r="T16" i="2"/>
  <c r="Q17" i="2"/>
  <c r="R17" i="2"/>
  <c r="S17" i="2"/>
  <c r="T17" i="2"/>
  <c r="Q18" i="2"/>
  <c r="R18" i="2"/>
  <c r="S18" i="2"/>
  <c r="T18" i="2"/>
  <c r="Q19" i="2"/>
  <c r="R19" i="2"/>
  <c r="S19" i="2"/>
  <c r="T19" i="2"/>
  <c r="Q20" i="2"/>
  <c r="R20" i="2"/>
  <c r="S20" i="2"/>
  <c r="T20" i="2"/>
  <c r="Q21" i="2"/>
  <c r="R21" i="2"/>
  <c r="S21" i="2"/>
  <c r="T21" i="2"/>
  <c r="Q22" i="2"/>
  <c r="R22" i="2"/>
  <c r="S22" i="2"/>
  <c r="T22" i="2"/>
  <c r="Q23" i="2"/>
  <c r="R23" i="2"/>
  <c r="S23" i="2"/>
  <c r="T23" i="2"/>
  <c r="Q24" i="2"/>
  <c r="R24" i="2"/>
  <c r="S24" i="2"/>
  <c r="T24" i="2"/>
  <c r="Q25" i="2"/>
  <c r="R25" i="2"/>
  <c r="S25" i="2"/>
  <c r="T25" i="2"/>
  <c r="Q26" i="2"/>
  <c r="R26" i="2"/>
  <c r="S26" i="2"/>
  <c r="T26" i="2"/>
  <c r="Q27" i="2"/>
  <c r="R27" i="2"/>
  <c r="S27" i="2"/>
  <c r="T27" i="2"/>
  <c r="Q28" i="2"/>
  <c r="R28" i="2"/>
  <c r="S28" i="2"/>
  <c r="T28" i="2"/>
  <c r="Q29" i="2"/>
  <c r="R29" i="2"/>
  <c r="S29" i="2"/>
  <c r="T29" i="2"/>
  <c r="Q30" i="2"/>
  <c r="R30" i="2"/>
  <c r="S30" i="2"/>
  <c r="T30" i="2"/>
  <c r="Q31" i="2"/>
  <c r="R31" i="2"/>
  <c r="S31" i="2"/>
  <c r="T31" i="2"/>
  <c r="Q32" i="2"/>
  <c r="R32" i="2"/>
  <c r="S32" i="2"/>
  <c r="T32" i="2"/>
  <c r="Q33" i="2"/>
  <c r="R33" i="2"/>
  <c r="S33" i="2"/>
  <c r="T33" i="2"/>
  <c r="Q34" i="2"/>
  <c r="R34" i="2"/>
  <c r="S34" i="2"/>
  <c r="T34" i="2"/>
  <c r="Q35" i="2"/>
  <c r="R35" i="2"/>
  <c r="S35" i="2"/>
  <c r="T35" i="2"/>
  <c r="Q36" i="2"/>
  <c r="R36" i="2"/>
  <c r="S36" i="2"/>
  <c r="T36" i="2"/>
  <c r="Q37" i="2"/>
  <c r="R37" i="2"/>
  <c r="S37" i="2"/>
  <c r="T37" i="2"/>
  <c r="Q38" i="2"/>
  <c r="R38" i="2"/>
  <c r="S38" i="2"/>
  <c r="T38" i="2"/>
  <c r="Q39" i="2"/>
  <c r="R39" i="2"/>
  <c r="S39" i="2"/>
  <c r="T39" i="2"/>
  <c r="Q40" i="2"/>
  <c r="R40" i="2"/>
  <c r="S40" i="2"/>
  <c r="T40" i="2"/>
  <c r="Q41" i="2"/>
  <c r="R41" i="2"/>
  <c r="S41" i="2"/>
  <c r="T41" i="2"/>
  <c r="Q42" i="2"/>
  <c r="R42" i="2"/>
  <c r="S42" i="2"/>
  <c r="T42" i="2"/>
  <c r="Q55" i="2"/>
  <c r="R55" i="2"/>
  <c r="S55" i="2"/>
  <c r="T55" i="2"/>
  <c r="Q56" i="2"/>
  <c r="R56" i="2"/>
  <c r="S56" i="2"/>
  <c r="T56" i="2"/>
  <c r="U56" i="2"/>
  <c r="Q57" i="2"/>
  <c r="R57" i="2"/>
  <c r="S57" i="2"/>
  <c r="T57" i="2"/>
  <c r="Q61" i="2"/>
  <c r="R61" i="2"/>
  <c r="S61" i="2"/>
  <c r="T61" i="2"/>
  <c r="Q62" i="2"/>
  <c r="R62" i="2"/>
  <c r="S62" i="2"/>
  <c r="T62" i="2"/>
  <c r="Q63" i="2"/>
  <c r="R63" i="2"/>
  <c r="S63" i="2"/>
  <c r="T63" i="2"/>
  <c r="Q6" i="3"/>
  <c r="R6" i="3"/>
  <c r="S6" i="3"/>
  <c r="T6" i="3"/>
  <c r="Q7" i="3"/>
  <c r="R7" i="3"/>
  <c r="S7" i="3"/>
  <c r="T7" i="3"/>
  <c r="Q8" i="3"/>
  <c r="R8" i="3"/>
  <c r="S8" i="3"/>
  <c r="T8" i="3"/>
  <c r="Q9" i="3"/>
  <c r="R9" i="3"/>
  <c r="S9" i="3"/>
  <c r="T9" i="3"/>
  <c r="Q10" i="3"/>
  <c r="R10" i="3"/>
  <c r="S10" i="3"/>
  <c r="T10" i="3"/>
  <c r="U10" i="3"/>
  <c r="Q11" i="3"/>
  <c r="R11" i="3"/>
  <c r="S11" i="3"/>
  <c r="T11" i="3"/>
  <c r="Q12" i="3"/>
  <c r="R12" i="3"/>
  <c r="S12" i="3"/>
  <c r="T12" i="3"/>
  <c r="Q13" i="3"/>
  <c r="R13" i="3"/>
  <c r="S13" i="3"/>
  <c r="T13" i="3"/>
  <c r="Q14" i="3"/>
  <c r="R14" i="3"/>
  <c r="S14" i="3"/>
  <c r="T14" i="3"/>
  <c r="Q15" i="3"/>
  <c r="R15" i="3"/>
  <c r="S15" i="3"/>
  <c r="T15" i="3"/>
  <c r="Q16" i="3"/>
  <c r="R16" i="3"/>
  <c r="S16" i="3"/>
  <c r="T16" i="3"/>
  <c r="Q17" i="3"/>
  <c r="R17" i="3"/>
  <c r="S17" i="3"/>
  <c r="T17" i="3"/>
  <c r="Q18" i="3"/>
  <c r="R18" i="3"/>
  <c r="S18" i="3"/>
  <c r="T18" i="3"/>
  <c r="U18" i="3"/>
  <c r="Q19" i="3"/>
  <c r="R19" i="3"/>
  <c r="S19" i="3"/>
  <c r="T19" i="3"/>
  <c r="Q20" i="3"/>
  <c r="R20" i="3"/>
  <c r="S20" i="3"/>
  <c r="T20" i="3"/>
  <c r="Q21" i="3"/>
  <c r="R21" i="3"/>
  <c r="S21" i="3"/>
  <c r="T21" i="3"/>
  <c r="Q22" i="3"/>
  <c r="R22" i="3"/>
  <c r="S22" i="3"/>
  <c r="T22" i="3"/>
  <c r="Q23" i="3"/>
  <c r="R23" i="3"/>
  <c r="S23" i="3"/>
  <c r="T23" i="3"/>
  <c r="Q24" i="3"/>
  <c r="R24" i="3"/>
  <c r="S24" i="3"/>
  <c r="T24" i="3"/>
  <c r="Q25" i="3"/>
  <c r="R25" i="3"/>
  <c r="S25" i="3"/>
  <c r="T25" i="3"/>
  <c r="Q26" i="3"/>
  <c r="R26" i="3"/>
  <c r="S26" i="3"/>
  <c r="T26" i="3"/>
  <c r="Q27" i="3"/>
  <c r="R27" i="3"/>
  <c r="S27" i="3"/>
  <c r="T27" i="3"/>
  <c r="Q28" i="3"/>
  <c r="R28" i="3"/>
  <c r="S28" i="3"/>
  <c r="T28" i="3"/>
  <c r="Q29" i="3"/>
  <c r="R29" i="3"/>
  <c r="S29" i="3"/>
  <c r="T29" i="3"/>
  <c r="Q30" i="3"/>
  <c r="R30" i="3"/>
  <c r="S30" i="3"/>
  <c r="T30" i="3"/>
  <c r="Q31" i="3"/>
  <c r="R31" i="3"/>
  <c r="S31" i="3"/>
  <c r="T31" i="3"/>
  <c r="Q32" i="3"/>
  <c r="R32" i="3"/>
  <c r="S32" i="3"/>
  <c r="T32" i="3"/>
  <c r="Q33" i="3"/>
  <c r="R33" i="3"/>
  <c r="S33" i="3"/>
  <c r="T33" i="3"/>
  <c r="Q34" i="3"/>
  <c r="R34" i="3"/>
  <c r="S34" i="3"/>
  <c r="T34" i="3"/>
  <c r="Q35" i="3"/>
  <c r="R35" i="3"/>
  <c r="S35" i="3"/>
  <c r="T35" i="3"/>
  <c r="Q36" i="3"/>
  <c r="R36" i="3"/>
  <c r="S36" i="3"/>
  <c r="T36" i="3"/>
  <c r="Q37" i="3"/>
  <c r="R37" i="3"/>
  <c r="S37" i="3"/>
  <c r="T37" i="3"/>
  <c r="Q38" i="3"/>
  <c r="R38" i="3"/>
  <c r="S38" i="3"/>
  <c r="T38" i="3"/>
  <c r="U38" i="3"/>
  <c r="Q39" i="3"/>
  <c r="R39" i="3"/>
  <c r="S39" i="3"/>
  <c r="T39" i="3"/>
  <c r="Q40" i="3"/>
  <c r="R40" i="3"/>
  <c r="S40" i="3"/>
  <c r="T40" i="3"/>
  <c r="Q41" i="3"/>
  <c r="R41" i="3"/>
  <c r="S41" i="3"/>
  <c r="T41" i="3"/>
  <c r="Q42" i="3"/>
  <c r="R42" i="3"/>
  <c r="S42" i="3"/>
  <c r="T42" i="3"/>
  <c r="Q55" i="3"/>
  <c r="R55" i="3"/>
  <c r="S55" i="3"/>
  <c r="T55" i="3"/>
  <c r="Q56" i="3"/>
  <c r="R56" i="3"/>
  <c r="S56" i="3"/>
  <c r="T56" i="3"/>
  <c r="Q57" i="3"/>
  <c r="R57" i="3"/>
  <c r="S57" i="3"/>
  <c r="T57" i="3"/>
  <c r="Q61" i="3"/>
  <c r="R61" i="3"/>
  <c r="S61" i="3"/>
  <c r="T61" i="3"/>
  <c r="Q62" i="3"/>
  <c r="R62" i="3"/>
  <c r="S62" i="3"/>
  <c r="T62" i="3"/>
  <c r="Q63" i="3"/>
  <c r="R63" i="3"/>
  <c r="S63" i="3"/>
  <c r="T63" i="3"/>
  <c r="U64" i="3"/>
  <c r="Q7" i="1"/>
  <c r="R7" i="1"/>
  <c r="S7" i="1"/>
  <c r="T7" i="1"/>
  <c r="Q8" i="1"/>
  <c r="R8" i="1"/>
  <c r="S8" i="1"/>
  <c r="T8" i="1"/>
  <c r="Q9" i="1"/>
  <c r="R9" i="1"/>
  <c r="S9" i="1"/>
  <c r="T9" i="1"/>
  <c r="Q10" i="1"/>
  <c r="R10" i="1"/>
  <c r="S10" i="1"/>
  <c r="T10" i="1"/>
  <c r="Q11" i="1"/>
  <c r="R11" i="1"/>
  <c r="S11" i="1"/>
  <c r="T11" i="1"/>
  <c r="Q12" i="1"/>
  <c r="R12" i="1"/>
  <c r="S12" i="1"/>
  <c r="T12" i="1"/>
  <c r="Q13" i="1"/>
  <c r="R13" i="1"/>
  <c r="S13" i="1"/>
  <c r="T13" i="1"/>
  <c r="Q14" i="1"/>
  <c r="R14" i="1"/>
  <c r="S14" i="1"/>
  <c r="T14" i="1"/>
  <c r="Q15" i="1"/>
  <c r="R15" i="1"/>
  <c r="S15" i="1"/>
  <c r="T15" i="1"/>
  <c r="Q16" i="1"/>
  <c r="R16" i="1"/>
  <c r="S16" i="1"/>
  <c r="T16" i="1"/>
  <c r="Q17" i="1"/>
  <c r="R17" i="1"/>
  <c r="S17" i="1"/>
  <c r="T17" i="1"/>
  <c r="Q18" i="1"/>
  <c r="R18" i="1"/>
  <c r="S18" i="1"/>
  <c r="T18" i="1"/>
  <c r="Q19" i="1"/>
  <c r="R19" i="1"/>
  <c r="S19" i="1"/>
  <c r="T19" i="1"/>
  <c r="Q20" i="1"/>
  <c r="R20" i="1"/>
  <c r="S20" i="1"/>
  <c r="T20" i="1"/>
  <c r="Q21" i="1"/>
  <c r="R21" i="1"/>
  <c r="S21" i="1"/>
  <c r="T21" i="1"/>
  <c r="Q22" i="1"/>
  <c r="R22" i="1"/>
  <c r="S22" i="1"/>
  <c r="T22" i="1"/>
  <c r="Q23" i="1"/>
  <c r="R23" i="1"/>
  <c r="S23" i="1"/>
  <c r="T23" i="1"/>
  <c r="Q24" i="1"/>
  <c r="R24" i="1"/>
  <c r="S24" i="1"/>
  <c r="T24" i="1"/>
  <c r="Q28" i="1"/>
  <c r="R28" i="1"/>
  <c r="S28" i="1"/>
  <c r="T28" i="1"/>
  <c r="U28" i="1"/>
  <c r="Q29" i="1"/>
  <c r="R29" i="1"/>
  <c r="S29" i="1"/>
  <c r="T29" i="1"/>
  <c r="Q30" i="1"/>
  <c r="R30" i="1"/>
  <c r="S30" i="1"/>
  <c r="T30" i="1"/>
  <c r="Q31" i="1"/>
  <c r="R31" i="1"/>
  <c r="S31" i="1"/>
  <c r="T31" i="1"/>
  <c r="Q32" i="1"/>
  <c r="R32" i="1"/>
  <c r="S32" i="1"/>
  <c r="T32" i="1"/>
  <c r="Q33" i="1"/>
  <c r="R33" i="1"/>
  <c r="S33" i="1"/>
  <c r="T33" i="1"/>
  <c r="Q34" i="1"/>
  <c r="R34" i="1"/>
  <c r="S34" i="1"/>
  <c r="T34" i="1"/>
  <c r="Q35" i="1"/>
  <c r="R35" i="1"/>
  <c r="S35" i="1"/>
  <c r="T35" i="1"/>
  <c r="Q36" i="1"/>
  <c r="R36" i="1"/>
  <c r="S36" i="1"/>
  <c r="T36" i="1"/>
  <c r="U36" i="1"/>
  <c r="Q37" i="1"/>
  <c r="R37" i="1"/>
  <c r="S37" i="1"/>
  <c r="T37" i="1"/>
  <c r="Q38" i="1"/>
  <c r="R38" i="1"/>
  <c r="S38" i="1"/>
  <c r="T38" i="1"/>
  <c r="Q39" i="1"/>
  <c r="R39" i="1"/>
  <c r="S39" i="1"/>
  <c r="T39" i="1"/>
  <c r="Q40" i="1"/>
  <c r="R40" i="1"/>
  <c r="S40" i="1"/>
  <c r="T40" i="1"/>
  <c r="Q41" i="1"/>
  <c r="R41" i="1"/>
  <c r="S41" i="1"/>
  <c r="T41" i="1"/>
  <c r="Q42" i="1"/>
  <c r="R42" i="1"/>
  <c r="S42" i="1"/>
  <c r="T42" i="1"/>
  <c r="U44" i="1"/>
  <c r="Q55" i="1"/>
  <c r="R55" i="1"/>
  <c r="S55" i="1"/>
  <c r="T55" i="1"/>
  <c r="Q56" i="1"/>
  <c r="R56" i="1"/>
  <c r="S56" i="1"/>
  <c r="T56" i="1"/>
  <c r="Q57" i="1"/>
  <c r="R57" i="1"/>
  <c r="S57" i="1"/>
  <c r="T57" i="1"/>
  <c r="Q61" i="1"/>
  <c r="R61" i="1"/>
  <c r="S61" i="1"/>
  <c r="T61" i="1"/>
  <c r="Q62" i="1"/>
  <c r="R62" i="1"/>
  <c r="S62" i="1"/>
  <c r="T62" i="1"/>
  <c r="Q63" i="1"/>
  <c r="R63" i="1"/>
  <c r="S63" i="1"/>
  <c r="T63" i="1"/>
  <c r="D17" i="26"/>
  <c r="E17" i="26"/>
  <c r="G17" i="26"/>
  <c r="D16" i="26"/>
  <c r="E16" i="26"/>
  <c r="G16" i="26"/>
  <c r="D15" i="26"/>
  <c r="E15" i="26"/>
  <c r="G15" i="26"/>
  <c r="D13" i="26"/>
  <c r="E13" i="26"/>
  <c r="G13" i="26"/>
  <c r="D12" i="26"/>
  <c r="E12" i="26"/>
  <c r="G12" i="26"/>
  <c r="D11" i="26"/>
  <c r="E11" i="26"/>
  <c r="G11" i="26"/>
  <c r="D9" i="26"/>
  <c r="E9" i="26"/>
  <c r="G9" i="26"/>
  <c r="D8" i="26"/>
  <c r="E8" i="26"/>
  <c r="G8" i="26"/>
  <c r="D7" i="26"/>
  <c r="E7" i="26"/>
  <c r="G7" i="26"/>
  <c r="F67" i="3"/>
  <c r="J67" i="3" s="1"/>
  <c r="I67" i="3"/>
  <c r="F68" i="3"/>
  <c r="I68" i="3"/>
  <c r="F69" i="3"/>
  <c r="I69" i="3"/>
  <c r="F67" i="2"/>
  <c r="I67" i="2"/>
  <c r="F68" i="2"/>
  <c r="J68" i="2" s="1"/>
  <c r="I68" i="2"/>
  <c r="F69" i="2"/>
  <c r="I69" i="2"/>
  <c r="I69" i="1"/>
  <c r="I68" i="1"/>
  <c r="I67" i="1"/>
  <c r="F69" i="1"/>
  <c r="J69" i="1" s="1"/>
  <c r="F68" i="1"/>
  <c r="J68" i="1" s="1"/>
  <c r="F67" i="1"/>
  <c r="J67" i="1" s="1"/>
  <c r="F58" i="2"/>
  <c r="I58" i="2"/>
  <c r="U58" i="2" s="1"/>
  <c r="F58" i="3"/>
  <c r="J58" i="3" s="1"/>
  <c r="V58" i="3" s="1"/>
  <c r="I58" i="3"/>
  <c r="U58" i="3" s="1"/>
  <c r="F58" i="1"/>
  <c r="I58" i="1"/>
  <c r="U58" i="1" s="1"/>
  <c r="F22" i="2"/>
  <c r="I22" i="2"/>
  <c r="U22" i="2"/>
  <c r="F23" i="2"/>
  <c r="I23" i="2"/>
  <c r="U23" i="2"/>
  <c r="F24" i="2"/>
  <c r="I24" i="2"/>
  <c r="U24" i="2" s="1"/>
  <c r="F25" i="2"/>
  <c r="I25" i="2"/>
  <c r="U25" i="2"/>
  <c r="F22" i="3"/>
  <c r="I22" i="3"/>
  <c r="U22" i="3" s="1"/>
  <c r="F23" i="3"/>
  <c r="I23" i="3"/>
  <c r="U23" i="3"/>
  <c r="F24" i="3"/>
  <c r="J24" i="3" s="1"/>
  <c r="V24" i="3" s="1"/>
  <c r="I24" i="3"/>
  <c r="F25" i="3"/>
  <c r="I25" i="3"/>
  <c r="U25" i="3" s="1"/>
  <c r="F22" i="1"/>
  <c r="I22" i="1"/>
  <c r="U22" i="1" s="1"/>
  <c r="J22" i="1"/>
  <c r="V22" i="1" s="1"/>
  <c r="F23" i="1"/>
  <c r="J23" i="1" s="1"/>
  <c r="V23" i="1" s="1"/>
  <c r="I23" i="1"/>
  <c r="U23" i="1" s="1"/>
  <c r="F24" i="1"/>
  <c r="I24" i="1"/>
  <c r="F25" i="1"/>
  <c r="I25" i="1"/>
  <c r="U25" i="1"/>
  <c r="I5" i="2"/>
  <c r="U5" i="2"/>
  <c r="I6" i="2"/>
  <c r="I7" i="2"/>
  <c r="U7" i="2"/>
  <c r="I8" i="2"/>
  <c r="U8" i="2" s="1"/>
  <c r="I9" i="2"/>
  <c r="U9" i="2"/>
  <c r="I10" i="2"/>
  <c r="U10" i="2" s="1"/>
  <c r="I11" i="2"/>
  <c r="U11" i="2"/>
  <c r="I12" i="2"/>
  <c r="U12" i="2"/>
  <c r="I13" i="2"/>
  <c r="I14" i="2"/>
  <c r="U14" i="2"/>
  <c r="I15" i="2"/>
  <c r="U15" i="2" s="1"/>
  <c r="I16" i="2"/>
  <c r="U16" i="2"/>
  <c r="I17" i="2"/>
  <c r="U17" i="2" s="1"/>
  <c r="I18" i="2"/>
  <c r="U18" i="2" s="1"/>
  <c r="I19" i="2"/>
  <c r="I20" i="2"/>
  <c r="U20" i="2"/>
  <c r="I21" i="2"/>
  <c r="U21" i="2" s="1"/>
  <c r="I26" i="2"/>
  <c r="I27" i="2"/>
  <c r="U27" i="2"/>
  <c r="I28" i="2"/>
  <c r="U28" i="2" s="1"/>
  <c r="I29" i="2"/>
  <c r="U29" i="2"/>
  <c r="I30" i="2"/>
  <c r="U30" i="2" s="1"/>
  <c r="I31" i="2"/>
  <c r="I32" i="2"/>
  <c r="U32" i="2" s="1"/>
  <c r="I33" i="2"/>
  <c r="U33" i="2"/>
  <c r="I34" i="2"/>
  <c r="U34" i="2"/>
  <c r="I35" i="2"/>
  <c r="I36" i="2"/>
  <c r="U36" i="2"/>
  <c r="I37" i="2"/>
  <c r="U37" i="2"/>
  <c r="I38" i="2"/>
  <c r="U38" i="2"/>
  <c r="I39" i="2"/>
  <c r="U39" i="2" s="1"/>
  <c r="I40" i="2"/>
  <c r="U40" i="2"/>
  <c r="I41" i="2"/>
  <c r="U41" i="2" s="1"/>
  <c r="I42" i="2"/>
  <c r="U42" i="2"/>
  <c r="I43" i="2"/>
  <c r="U43" i="2" s="1"/>
  <c r="I44" i="2"/>
  <c r="U44" i="2"/>
  <c r="I45" i="2"/>
  <c r="I46" i="2"/>
  <c r="I47" i="2"/>
  <c r="U47" i="2"/>
  <c r="I48" i="2"/>
  <c r="I49" i="2"/>
  <c r="U49" i="2" s="1"/>
  <c r="I50" i="2"/>
  <c r="I51" i="2"/>
  <c r="I52" i="2"/>
  <c r="U52" i="2"/>
  <c r="I53" i="2"/>
  <c r="U53" i="2" s="1"/>
  <c r="I54" i="2"/>
  <c r="U54" i="2"/>
  <c r="I55" i="2"/>
  <c r="U55" i="2" s="1"/>
  <c r="I56" i="2"/>
  <c r="I57" i="2"/>
  <c r="I59" i="2"/>
  <c r="I60" i="2"/>
  <c r="I61" i="2"/>
  <c r="U61" i="2" s="1"/>
  <c r="I62" i="2"/>
  <c r="I63" i="2"/>
  <c r="U63" i="2"/>
  <c r="I64" i="2"/>
  <c r="J64" i="2" s="1"/>
  <c r="V64" i="2" s="1"/>
  <c r="U64" i="2"/>
  <c r="I65" i="2"/>
  <c r="U65" i="2"/>
  <c r="I66" i="2"/>
  <c r="U66" i="2"/>
  <c r="I5" i="3"/>
  <c r="I6" i="3"/>
  <c r="U6" i="3"/>
  <c r="I7" i="3"/>
  <c r="U7" i="3" s="1"/>
  <c r="I8" i="3"/>
  <c r="I9" i="3"/>
  <c r="I10" i="3"/>
  <c r="I11" i="3"/>
  <c r="U11" i="3" s="1"/>
  <c r="I12" i="3"/>
  <c r="I13" i="3"/>
  <c r="U13" i="3"/>
  <c r="I14" i="3"/>
  <c r="U14" i="3" s="1"/>
  <c r="I15" i="3"/>
  <c r="U15" i="3"/>
  <c r="I16" i="3"/>
  <c r="U16" i="3" s="1"/>
  <c r="I17" i="3"/>
  <c r="U17" i="3"/>
  <c r="I18" i="3"/>
  <c r="I19" i="3"/>
  <c r="U19" i="3" s="1"/>
  <c r="I20" i="3"/>
  <c r="U20" i="3" s="1"/>
  <c r="I21" i="3"/>
  <c r="U21" i="3"/>
  <c r="I26" i="3"/>
  <c r="U26" i="3" s="1"/>
  <c r="I27" i="3"/>
  <c r="U27" i="3"/>
  <c r="I28" i="3"/>
  <c r="J28" i="3" s="1"/>
  <c r="V28" i="3" s="1"/>
  <c r="I29" i="3"/>
  <c r="U29" i="3"/>
  <c r="I30" i="3"/>
  <c r="U30" i="3" s="1"/>
  <c r="I31" i="3"/>
  <c r="I32" i="3"/>
  <c r="U32" i="3" s="1"/>
  <c r="I33" i="3"/>
  <c r="I34" i="3"/>
  <c r="U34" i="3"/>
  <c r="I35" i="3"/>
  <c r="I36" i="3"/>
  <c r="U36" i="3"/>
  <c r="I37" i="3"/>
  <c r="U37" i="3" s="1"/>
  <c r="I38" i="3"/>
  <c r="I39" i="3"/>
  <c r="U39" i="3"/>
  <c r="I40" i="3"/>
  <c r="I41" i="3"/>
  <c r="U41" i="3"/>
  <c r="I42" i="3"/>
  <c r="I43" i="3"/>
  <c r="U43" i="3" s="1"/>
  <c r="I44" i="3"/>
  <c r="U44" i="3"/>
  <c r="I45" i="3"/>
  <c r="I46" i="3"/>
  <c r="U46" i="3" s="1"/>
  <c r="I47" i="3"/>
  <c r="U47" i="3"/>
  <c r="I48" i="3"/>
  <c r="I49" i="3"/>
  <c r="I50" i="3"/>
  <c r="U50" i="3"/>
  <c r="I51" i="3"/>
  <c r="I52" i="3"/>
  <c r="U52" i="3"/>
  <c r="I53" i="3"/>
  <c r="U53" i="3" s="1"/>
  <c r="I54" i="3"/>
  <c r="U54" i="3"/>
  <c r="I55" i="3"/>
  <c r="U55" i="3" s="1"/>
  <c r="I56" i="3"/>
  <c r="J56" i="3" s="1"/>
  <c r="V56" i="3" s="1"/>
  <c r="I57" i="3"/>
  <c r="I59" i="3"/>
  <c r="U59" i="3"/>
  <c r="I60" i="3"/>
  <c r="U60" i="3" s="1"/>
  <c r="I61" i="3"/>
  <c r="U61" i="3"/>
  <c r="I62" i="3"/>
  <c r="U62" i="3" s="1"/>
  <c r="I63" i="3"/>
  <c r="U63" i="3" s="1"/>
  <c r="I64" i="3"/>
  <c r="I65" i="3"/>
  <c r="U65" i="3"/>
  <c r="I66" i="3"/>
  <c r="U66" i="3"/>
  <c r="I5" i="1"/>
  <c r="U5" i="1"/>
  <c r="I6" i="1"/>
  <c r="U6" i="1"/>
  <c r="I7" i="1"/>
  <c r="I8" i="1"/>
  <c r="U8" i="1"/>
  <c r="I9" i="1"/>
  <c r="U9" i="1"/>
  <c r="I10" i="1"/>
  <c r="U10" i="1" s="1"/>
  <c r="I11" i="1"/>
  <c r="U11" i="1" s="1"/>
  <c r="I12" i="1"/>
  <c r="J12" i="1" s="1"/>
  <c r="V12" i="1" s="1"/>
  <c r="I13" i="1"/>
  <c r="I14" i="1"/>
  <c r="I15" i="1"/>
  <c r="I16" i="1"/>
  <c r="U16" i="1" s="1"/>
  <c r="I17" i="1"/>
  <c r="U17" i="1" s="1"/>
  <c r="I18" i="1"/>
  <c r="U18" i="1" s="1"/>
  <c r="I19" i="1"/>
  <c r="I20" i="1"/>
  <c r="U20" i="1" s="1"/>
  <c r="I21" i="1"/>
  <c r="U21" i="1"/>
  <c r="I26" i="1"/>
  <c r="U26" i="1"/>
  <c r="I27" i="1"/>
  <c r="U27" i="1" s="1"/>
  <c r="I28" i="1"/>
  <c r="I29" i="1"/>
  <c r="U29" i="1" s="1"/>
  <c r="I30" i="1"/>
  <c r="U30" i="1"/>
  <c r="I31" i="1"/>
  <c r="I32" i="1"/>
  <c r="I33" i="1"/>
  <c r="U33" i="1"/>
  <c r="I34" i="1"/>
  <c r="J34" i="1"/>
  <c r="V34" i="1" s="1"/>
  <c r="I35" i="1"/>
  <c r="U35" i="1"/>
  <c r="I36" i="1"/>
  <c r="I37" i="1"/>
  <c r="U37" i="1"/>
  <c r="I38" i="1"/>
  <c r="U38" i="1" s="1"/>
  <c r="I39" i="1"/>
  <c r="U39" i="1"/>
  <c r="I40" i="1"/>
  <c r="J40" i="1" s="1"/>
  <c r="V40" i="1" s="1"/>
  <c r="U40" i="1"/>
  <c r="I41" i="1"/>
  <c r="U41" i="1"/>
  <c r="I42" i="1"/>
  <c r="U42" i="1" s="1"/>
  <c r="I43" i="1"/>
  <c r="U43" i="1"/>
  <c r="I44" i="1"/>
  <c r="J44" i="1" s="1"/>
  <c r="V44" i="1" s="1"/>
  <c r="I45" i="1"/>
  <c r="U45" i="1" s="1"/>
  <c r="I46" i="1"/>
  <c r="U46" i="1"/>
  <c r="I47" i="1"/>
  <c r="U47" i="1"/>
  <c r="I48" i="1"/>
  <c r="J48" i="1" s="1"/>
  <c r="V48" i="1" s="1"/>
  <c r="U48" i="1"/>
  <c r="I49" i="1"/>
  <c r="I50" i="1"/>
  <c r="I51" i="1"/>
  <c r="I52" i="1"/>
  <c r="U52" i="1" s="1"/>
  <c r="I53" i="1"/>
  <c r="U53" i="1"/>
  <c r="I54" i="1"/>
  <c r="J54" i="1" s="1"/>
  <c r="V54" i="1" s="1"/>
  <c r="U54" i="1"/>
  <c r="I55" i="1"/>
  <c r="U55" i="1" s="1"/>
  <c r="I56" i="1"/>
  <c r="U56" i="1" s="1"/>
  <c r="I57" i="1"/>
  <c r="U57" i="1"/>
  <c r="I59" i="1"/>
  <c r="U59" i="1"/>
  <c r="I60" i="1"/>
  <c r="U60" i="1"/>
  <c r="I61" i="1"/>
  <c r="U61" i="1" s="1"/>
  <c r="I62" i="1"/>
  <c r="U62" i="1" s="1"/>
  <c r="I63" i="1"/>
  <c r="U63" i="1" s="1"/>
  <c r="I64" i="1"/>
  <c r="J64" i="1" s="1"/>
  <c r="V64" i="1" s="1"/>
  <c r="U64" i="1"/>
  <c r="I65" i="1"/>
  <c r="I66" i="1"/>
  <c r="U66" i="1"/>
  <c r="I4" i="3"/>
  <c r="U4" i="3"/>
  <c r="F4" i="3"/>
  <c r="J4" i="3" s="1"/>
  <c r="F5" i="3"/>
  <c r="J5" i="3" s="1"/>
  <c r="V5" i="3" s="1"/>
  <c r="F6" i="3"/>
  <c r="F7" i="3"/>
  <c r="J7" i="3" s="1"/>
  <c r="V7" i="3" s="1"/>
  <c r="F8" i="3"/>
  <c r="F9" i="3"/>
  <c r="F10" i="3"/>
  <c r="F11" i="3"/>
  <c r="J11" i="3"/>
  <c r="V11" i="3"/>
  <c r="F12" i="3"/>
  <c r="F13" i="3"/>
  <c r="F14" i="3"/>
  <c r="J14" i="3" s="1"/>
  <c r="V14" i="3" s="1"/>
  <c r="F15" i="3"/>
  <c r="J15" i="3" s="1"/>
  <c r="V15" i="3" s="1"/>
  <c r="F16" i="3"/>
  <c r="F17" i="3"/>
  <c r="F18" i="3"/>
  <c r="F19" i="3"/>
  <c r="J19" i="3" s="1"/>
  <c r="V19" i="3" s="1"/>
  <c r="F20" i="3"/>
  <c r="F21" i="3"/>
  <c r="F26" i="3"/>
  <c r="J26" i="3" s="1"/>
  <c r="V26" i="3" s="1"/>
  <c r="F27" i="3"/>
  <c r="J27" i="3" s="1"/>
  <c r="V27" i="3" s="1"/>
  <c r="F28" i="3"/>
  <c r="F29" i="3"/>
  <c r="F30" i="3"/>
  <c r="J30" i="3"/>
  <c r="V30" i="3" s="1"/>
  <c r="F31" i="3"/>
  <c r="F32" i="3"/>
  <c r="F33" i="3"/>
  <c r="J33" i="3" s="1"/>
  <c r="V33" i="3" s="1"/>
  <c r="F34" i="3"/>
  <c r="J34" i="3" s="1"/>
  <c r="V34" i="3" s="1"/>
  <c r="F35" i="3"/>
  <c r="F36" i="3"/>
  <c r="F37" i="3"/>
  <c r="F38" i="3"/>
  <c r="J38" i="3" s="1"/>
  <c r="V38" i="3" s="1"/>
  <c r="F39" i="3"/>
  <c r="J39" i="3"/>
  <c r="V39" i="3"/>
  <c r="F40" i="3"/>
  <c r="F41" i="3"/>
  <c r="F42" i="3"/>
  <c r="F43" i="3"/>
  <c r="J43" i="3" s="1"/>
  <c r="V43" i="3" s="1"/>
  <c r="F44" i="3"/>
  <c r="J44" i="3" s="1"/>
  <c r="V44" i="3" s="1"/>
  <c r="F45" i="3"/>
  <c r="F46" i="3"/>
  <c r="J46" i="3" s="1"/>
  <c r="V46" i="3" s="1"/>
  <c r="F47" i="3"/>
  <c r="J47" i="3" s="1"/>
  <c r="V47" i="3" s="1"/>
  <c r="F48" i="3"/>
  <c r="F49" i="3"/>
  <c r="J49" i="3" s="1"/>
  <c r="V49" i="3" s="1"/>
  <c r="F50" i="3"/>
  <c r="F51" i="3"/>
  <c r="F52" i="3"/>
  <c r="J52" i="3" s="1"/>
  <c r="V52" i="3" s="1"/>
  <c r="F53" i="3"/>
  <c r="F54" i="3"/>
  <c r="J54" i="3"/>
  <c r="V54" i="3"/>
  <c r="F55" i="3"/>
  <c r="F56" i="3"/>
  <c r="F57" i="3"/>
  <c r="F59" i="3"/>
  <c r="J59" i="3" s="1"/>
  <c r="V59" i="3" s="1"/>
  <c r="F60" i="3"/>
  <c r="F61" i="3"/>
  <c r="F62" i="3"/>
  <c r="J62" i="3"/>
  <c r="V62" i="3" s="1"/>
  <c r="F63" i="3"/>
  <c r="F64" i="3"/>
  <c r="J64" i="3" s="1"/>
  <c r="V64" i="3" s="1"/>
  <c r="F65" i="3"/>
  <c r="J65" i="3" s="1"/>
  <c r="V65" i="3" s="1"/>
  <c r="F66" i="3"/>
  <c r="J66" i="3" s="1"/>
  <c r="V66" i="3" s="1"/>
  <c r="I4" i="2"/>
  <c r="U4" i="2" s="1"/>
  <c r="F4" i="2"/>
  <c r="F5" i="2"/>
  <c r="J5" i="2" s="1"/>
  <c r="V5" i="2" s="1"/>
  <c r="F6" i="2"/>
  <c r="F7" i="2"/>
  <c r="J7" i="2"/>
  <c r="V7" i="2"/>
  <c r="F8" i="2"/>
  <c r="F9" i="2"/>
  <c r="J9" i="2" s="1"/>
  <c r="V9" i="2" s="1"/>
  <c r="F10" i="2"/>
  <c r="F11" i="2"/>
  <c r="J11" i="2" s="1"/>
  <c r="V11" i="2" s="1"/>
  <c r="F12" i="2"/>
  <c r="F13" i="2"/>
  <c r="J13" i="2" s="1"/>
  <c r="F14" i="2"/>
  <c r="F15" i="2"/>
  <c r="J15" i="2" s="1"/>
  <c r="V15" i="2" s="1"/>
  <c r="F16" i="2"/>
  <c r="F17" i="2"/>
  <c r="J17" i="2" s="1"/>
  <c r="V17" i="2" s="1"/>
  <c r="F18" i="2"/>
  <c r="F19" i="2"/>
  <c r="F20" i="2"/>
  <c r="J20" i="2" s="1"/>
  <c r="V20" i="2" s="1"/>
  <c r="F21" i="2"/>
  <c r="F26" i="2"/>
  <c r="J26" i="2" s="1"/>
  <c r="V26" i="2" s="1"/>
  <c r="F27" i="2"/>
  <c r="F28" i="2"/>
  <c r="J28" i="2" s="1"/>
  <c r="V28" i="2" s="1"/>
  <c r="F29" i="2"/>
  <c r="J29" i="2" s="1"/>
  <c r="F30" i="2"/>
  <c r="F31" i="2"/>
  <c r="F32" i="2"/>
  <c r="F33" i="2"/>
  <c r="F34" i="2"/>
  <c r="J34" i="2" s="1"/>
  <c r="V34" i="2" s="1"/>
  <c r="F35" i="2"/>
  <c r="F36" i="2"/>
  <c r="J36" i="2" s="1"/>
  <c r="V36" i="2" s="1"/>
  <c r="F37" i="2"/>
  <c r="J37" i="2" s="1"/>
  <c r="V37" i="2" s="1"/>
  <c r="F38" i="2"/>
  <c r="F39" i="2"/>
  <c r="F40" i="2"/>
  <c r="J40" i="2" s="1"/>
  <c r="V40" i="2" s="1"/>
  <c r="F41" i="2"/>
  <c r="F42" i="2"/>
  <c r="J42" i="2" s="1"/>
  <c r="V42" i="2" s="1"/>
  <c r="F43" i="2"/>
  <c r="F44" i="2"/>
  <c r="F45" i="2"/>
  <c r="F46" i="2"/>
  <c r="F47" i="2"/>
  <c r="F48" i="2"/>
  <c r="F49" i="2"/>
  <c r="F50" i="2"/>
  <c r="F51" i="2"/>
  <c r="F52" i="2"/>
  <c r="J52" i="2" s="1"/>
  <c r="F53" i="2"/>
  <c r="F54" i="2"/>
  <c r="J54" i="2"/>
  <c r="V54" i="2"/>
  <c r="F55" i="2"/>
  <c r="F56" i="2"/>
  <c r="J56" i="2" s="1"/>
  <c r="V56" i="2" s="1"/>
  <c r="F57" i="2"/>
  <c r="F59" i="2"/>
  <c r="F60" i="2"/>
  <c r="F61" i="2"/>
  <c r="F62" i="2"/>
  <c r="J62" i="2" s="1"/>
  <c r="V62" i="2" s="1"/>
  <c r="F63" i="2"/>
  <c r="F64" i="2"/>
  <c r="F65" i="2"/>
  <c r="J65" i="2" s="1"/>
  <c r="V65" i="2" s="1"/>
  <c r="F66" i="2"/>
  <c r="J66" i="2" s="1"/>
  <c r="V66" i="2" s="1"/>
  <c r="I4" i="1"/>
  <c r="U4" i="1" s="1"/>
  <c r="F4" i="1"/>
  <c r="J4" i="1" s="1"/>
  <c r="V4" i="1" s="1"/>
  <c r="F5" i="1"/>
  <c r="J5" i="1" s="1"/>
  <c r="V5" i="1" s="1"/>
  <c r="F6" i="1"/>
  <c r="J6" i="1" s="1"/>
  <c r="V6" i="1" s="1"/>
  <c r="F7" i="1"/>
  <c r="F8" i="1"/>
  <c r="F9" i="1"/>
  <c r="J9" i="1"/>
  <c r="V9" i="1" s="1"/>
  <c r="F10" i="1"/>
  <c r="J10" i="1" s="1"/>
  <c r="V10" i="1" s="1"/>
  <c r="F11" i="1"/>
  <c r="J11" i="1" s="1"/>
  <c r="V11" i="1" s="1"/>
  <c r="F12" i="1"/>
  <c r="F13" i="1"/>
  <c r="F14" i="1"/>
  <c r="J14" i="1" s="1"/>
  <c r="V14" i="1" s="1"/>
  <c r="F15" i="1"/>
  <c r="J15" i="1" s="1"/>
  <c r="V15" i="1" s="1"/>
  <c r="F16" i="1"/>
  <c r="F17" i="1"/>
  <c r="F18" i="1"/>
  <c r="F19" i="1"/>
  <c r="J19" i="1" s="1"/>
  <c r="V19" i="1" s="1"/>
  <c r="F20" i="1"/>
  <c r="J20" i="1" s="1"/>
  <c r="V20" i="1" s="1"/>
  <c r="F21" i="1"/>
  <c r="J21" i="1" s="1"/>
  <c r="F26" i="1"/>
  <c r="F27" i="1"/>
  <c r="F28" i="1"/>
  <c r="J28" i="1" s="1"/>
  <c r="V28" i="1" s="1"/>
  <c r="F29" i="1"/>
  <c r="J29" i="1" s="1"/>
  <c r="V29" i="1" s="1"/>
  <c r="F30" i="1"/>
  <c r="F31" i="1"/>
  <c r="F32" i="1"/>
  <c r="F33" i="1"/>
  <c r="J33" i="1" s="1"/>
  <c r="V33" i="1" s="1"/>
  <c r="F34" i="1"/>
  <c r="F35" i="1"/>
  <c r="F36" i="1"/>
  <c r="J36" i="1"/>
  <c r="V36" i="1" s="1"/>
  <c r="F37" i="1"/>
  <c r="J37" i="1" s="1"/>
  <c r="V37" i="1" s="1"/>
  <c r="F38" i="1"/>
  <c r="J38" i="1" s="1"/>
  <c r="V38" i="1" s="1"/>
  <c r="F39" i="1"/>
  <c r="J39" i="1" s="1"/>
  <c r="V39" i="1" s="1"/>
  <c r="F40" i="1"/>
  <c r="F41" i="1"/>
  <c r="F42" i="1"/>
  <c r="F43" i="1"/>
  <c r="J43" i="1" s="1"/>
  <c r="V43" i="1" s="1"/>
  <c r="F44" i="1"/>
  <c r="F45" i="1"/>
  <c r="J45" i="1"/>
  <c r="V45" i="1" s="1"/>
  <c r="F46" i="1"/>
  <c r="F47" i="1"/>
  <c r="F48" i="1"/>
  <c r="F49" i="1"/>
  <c r="F50" i="1"/>
  <c r="J50" i="1" s="1"/>
  <c r="V50" i="1" s="1"/>
  <c r="F51" i="1"/>
  <c r="J51" i="1" s="1"/>
  <c r="V51" i="1" s="1"/>
  <c r="F52" i="1"/>
  <c r="J52" i="1" s="1"/>
  <c r="V52" i="1" s="1"/>
  <c r="F53" i="1"/>
  <c r="F54" i="1"/>
  <c r="F55" i="1"/>
  <c r="F56" i="1"/>
  <c r="J56" i="1" s="1"/>
  <c r="F57" i="1"/>
  <c r="F59" i="1"/>
  <c r="J59" i="1" s="1"/>
  <c r="V59" i="1" s="1"/>
  <c r="F60" i="1"/>
  <c r="J60" i="1" s="1"/>
  <c r="V60" i="1" s="1"/>
  <c r="F61" i="1"/>
  <c r="F62" i="1"/>
  <c r="F63" i="1"/>
  <c r="J63" i="1" s="1"/>
  <c r="V63" i="1" s="1"/>
  <c r="F64" i="1"/>
  <c r="F65" i="1"/>
  <c r="F66" i="1"/>
  <c r="J66" i="1" s="1"/>
  <c r="V66" i="1" s="1"/>
  <c r="E28" i="8"/>
  <c r="F28" i="8"/>
  <c r="G28" i="8"/>
  <c r="H28" i="8"/>
  <c r="E29" i="8"/>
  <c r="F29" i="8"/>
  <c r="G29" i="8"/>
  <c r="H29" i="8"/>
  <c r="D29" i="8"/>
  <c r="D28" i="8"/>
  <c r="H27" i="8"/>
  <c r="V8" i="8" s="1"/>
  <c r="G27" i="8"/>
  <c r="S20" i="8" s="1"/>
  <c r="F27" i="8"/>
  <c r="P21" i="8" s="1"/>
  <c r="E27" i="8"/>
  <c r="M4" i="8" s="1"/>
  <c r="D27" i="8"/>
  <c r="J18" i="8" s="1"/>
  <c r="J18" i="3"/>
  <c r="V18" i="3" s="1"/>
  <c r="J69" i="3"/>
  <c r="U34" i="1"/>
  <c r="J44" i="2"/>
  <c r="V44" i="2" s="1"/>
  <c r="U14" i="1"/>
  <c r="J57" i="1"/>
  <c r="V57" i="1" s="1"/>
  <c r="J42" i="1"/>
  <c r="V42" i="1"/>
  <c r="J18" i="1"/>
  <c r="V18" i="1" s="1"/>
  <c r="J6" i="3"/>
  <c r="V6" i="3" s="1"/>
  <c r="U50" i="1"/>
  <c r="J53" i="2"/>
  <c r="V53" i="2" s="1"/>
  <c r="V52" i="2"/>
  <c r="J50" i="3"/>
  <c r="V50" i="3"/>
  <c r="V56" i="1"/>
  <c r="J41" i="1"/>
  <c r="V41" i="1" s="1"/>
  <c r="U62" i="2"/>
  <c r="U33" i="3"/>
  <c r="U5" i="3"/>
  <c r="U19" i="1"/>
  <c r="U40" i="3"/>
  <c r="J12" i="3"/>
  <c r="V12" i="3"/>
  <c r="U12" i="3"/>
  <c r="U57" i="2"/>
  <c r="J49" i="2"/>
  <c r="V49" i="2" s="1"/>
  <c r="U13" i="2"/>
  <c r="V13" i="2"/>
  <c r="U56" i="3"/>
  <c r="U49" i="3"/>
  <c r="U26" i="2"/>
  <c r="J30" i="2"/>
  <c r="V30" i="2"/>
  <c r="J24" i="1"/>
  <c r="V24" i="1" s="1"/>
  <c r="U24" i="1"/>
  <c r="U24" i="3"/>
  <c r="J53" i="3"/>
  <c r="V53" i="3" s="1"/>
  <c r="U45" i="3"/>
  <c r="U15" i="1"/>
  <c r="J61" i="3"/>
  <c r="V61" i="3" s="1"/>
  <c r="J61" i="2"/>
  <c r="V61" i="2" s="1"/>
  <c r="J25" i="1"/>
  <c r="V25" i="1" s="1"/>
  <c r="J29" i="3"/>
  <c r="V29" i="3" s="1"/>
  <c r="U51" i="1"/>
  <c r="V29" i="2"/>
  <c r="J17" i="3"/>
  <c r="V17" i="3" s="1"/>
  <c r="U49" i="1"/>
  <c r="J13" i="1"/>
  <c r="V13" i="1"/>
  <c r="U13" i="1"/>
  <c r="J62" i="1"/>
  <c r="V62" i="1" s="1"/>
  <c r="J63" i="2"/>
  <c r="V63" i="2" s="1"/>
  <c r="J16" i="2"/>
  <c r="V16" i="2" s="1"/>
  <c r="J31" i="2"/>
  <c r="V31" i="2"/>
  <c r="U31" i="2"/>
  <c r="J58" i="2"/>
  <c r="V58" i="2" s="1"/>
  <c r="J36" i="3"/>
  <c r="V36" i="3"/>
  <c r="J33" i="2"/>
  <c r="V33" i="2" s="1"/>
  <c r="J46" i="1"/>
  <c r="V46" i="1" s="1"/>
  <c r="J53" i="1"/>
  <c r="V53" i="1" s="1"/>
  <c r="V21" i="1"/>
  <c r="J41" i="3"/>
  <c r="V41" i="3" s="1"/>
  <c r="J23" i="2"/>
  <c r="V23" i="2" s="1"/>
  <c r="V4" i="3"/>
  <c r="J47" i="2"/>
  <c r="V47" i="2" s="1"/>
  <c r="J35" i="1"/>
  <c r="V35" i="1" s="1"/>
  <c r="J63" i="3"/>
  <c r="V63" i="3"/>
  <c r="J20" i="3"/>
  <c r="V20" i="3"/>
  <c r="J47" i="1"/>
  <c r="V47" i="1"/>
  <c r="J27" i="1"/>
  <c r="V27" i="1" s="1"/>
  <c r="J38" i="2"/>
  <c r="V38" i="2" s="1"/>
  <c r="J11" i="8" l="1"/>
  <c r="D30" i="8"/>
  <c r="K15" i="8" s="1"/>
  <c r="H30" i="8"/>
  <c r="W14" i="8" s="1"/>
  <c r="F30" i="8"/>
  <c r="Q17" i="8" s="1"/>
  <c r="E30" i="8"/>
  <c r="O23" i="8" s="1"/>
  <c r="R74" i="3"/>
  <c r="Z36" i="3" s="1"/>
  <c r="F16" i="4"/>
  <c r="F18" i="4"/>
  <c r="V9" i="8"/>
  <c r="V15" i="8"/>
  <c r="S23" i="8"/>
  <c r="S22" i="8"/>
  <c r="P17" i="8"/>
  <c r="V7" i="8"/>
  <c r="J24" i="8"/>
  <c r="J15" i="8"/>
  <c r="V13" i="8"/>
  <c r="V23" i="8"/>
  <c r="V11" i="8"/>
  <c r="J13" i="8"/>
  <c r="V6" i="8"/>
  <c r="V4" i="8"/>
  <c r="G30" i="8"/>
  <c r="T4" i="8" s="1"/>
  <c r="M19" i="8"/>
  <c r="M13" i="8"/>
  <c r="M17" i="8"/>
  <c r="M8" i="8"/>
  <c r="M10" i="8"/>
  <c r="J17" i="8"/>
  <c r="J6" i="8"/>
  <c r="V18" i="8"/>
  <c r="V14" i="8"/>
  <c r="S8" i="8"/>
  <c r="S6" i="8"/>
  <c r="S11" i="8"/>
  <c r="M6" i="8"/>
  <c r="M22" i="8"/>
  <c r="M16" i="8"/>
  <c r="M5" i="8"/>
  <c r="M20" i="8"/>
  <c r="M11" i="8"/>
  <c r="M14" i="8"/>
  <c r="M21" i="8"/>
  <c r="M18" i="8"/>
  <c r="M9" i="8"/>
  <c r="M7" i="8"/>
  <c r="J22" i="8"/>
  <c r="V5" i="8"/>
  <c r="V17" i="8"/>
  <c r="V20" i="8"/>
  <c r="V22" i="8"/>
  <c r="V19" i="8"/>
  <c r="V21" i="8"/>
  <c r="V24" i="8"/>
  <c r="V16" i="8"/>
  <c r="V12" i="8"/>
  <c r="V10" i="8"/>
  <c r="S19" i="8"/>
  <c r="S5" i="8"/>
  <c r="S12" i="8"/>
  <c r="S14" i="8"/>
  <c r="S4" i="8"/>
  <c r="S9" i="8"/>
  <c r="S16" i="8"/>
  <c r="S7" i="8"/>
  <c r="S18" i="8"/>
  <c r="S15" i="8"/>
  <c r="S17" i="8"/>
  <c r="S24" i="8"/>
  <c r="S10" i="8"/>
  <c r="S21" i="8"/>
  <c r="S13" i="8"/>
  <c r="P10" i="8"/>
  <c r="P12" i="8"/>
  <c r="P15" i="8"/>
  <c r="P14" i="8"/>
  <c r="P8" i="8"/>
  <c r="P11" i="8"/>
  <c r="P24" i="8"/>
  <c r="P4" i="8"/>
  <c r="P7" i="8"/>
  <c r="P18" i="8"/>
  <c r="P9" i="8"/>
  <c r="P20" i="8"/>
  <c r="P6" i="8"/>
  <c r="P22" i="8"/>
  <c r="P5" i="8"/>
  <c r="P23" i="8"/>
  <c r="P13" i="8"/>
  <c r="P19" i="8"/>
  <c r="P16" i="8"/>
  <c r="M23" i="8"/>
  <c r="M24" i="8"/>
  <c r="M12" i="8"/>
  <c r="M15" i="8"/>
  <c r="J16" i="8"/>
  <c r="J23" i="8"/>
  <c r="J21" i="8"/>
  <c r="J9" i="8"/>
  <c r="J14" i="8"/>
  <c r="J12" i="8"/>
  <c r="J10" i="8"/>
  <c r="J20" i="8"/>
  <c r="J4" i="8"/>
  <c r="J19" i="8"/>
  <c r="J8" i="8"/>
  <c r="J5" i="8"/>
  <c r="J7" i="8"/>
  <c r="K17" i="4"/>
  <c r="G20" i="4"/>
  <c r="G16" i="4"/>
  <c r="C18" i="4"/>
  <c r="C9" i="4"/>
  <c r="T81" i="1"/>
  <c r="C14" i="4"/>
  <c r="J9" i="4"/>
  <c r="J8" i="4"/>
  <c r="U35" i="3"/>
  <c r="J35" i="3"/>
  <c r="V35" i="3" s="1"/>
  <c r="K13" i="4"/>
  <c r="J16" i="4"/>
  <c r="K15" i="4"/>
  <c r="J31" i="3"/>
  <c r="V31" i="3" s="1"/>
  <c r="U31" i="3"/>
  <c r="J32" i="3"/>
  <c r="V32" i="3" s="1"/>
  <c r="J13" i="3"/>
  <c r="V13" i="3" s="1"/>
  <c r="U48" i="3"/>
  <c r="J48" i="3"/>
  <c r="V48" i="3" s="1"/>
  <c r="J42" i="3"/>
  <c r="V42" i="3" s="1"/>
  <c r="U42" i="3"/>
  <c r="J8" i="3"/>
  <c r="V8" i="3" s="1"/>
  <c r="U8" i="3"/>
  <c r="R76" i="3"/>
  <c r="J15" i="4"/>
  <c r="J11" i="4"/>
  <c r="J20" i="4"/>
  <c r="R81" i="3"/>
  <c r="J13" i="4"/>
  <c r="R80" i="3"/>
  <c r="J14" i="4"/>
  <c r="J10" i="4"/>
  <c r="R75" i="3"/>
  <c r="K9" i="4"/>
  <c r="T75" i="3"/>
  <c r="T76" i="3"/>
  <c r="K10" i="4"/>
  <c r="T81" i="3"/>
  <c r="K20" i="4"/>
  <c r="K18" i="4"/>
  <c r="K8" i="4"/>
  <c r="T74" i="3"/>
  <c r="K14" i="4"/>
  <c r="T80" i="3"/>
  <c r="J37" i="3"/>
  <c r="V37" i="3" s="1"/>
  <c r="J18" i="4"/>
  <c r="K16" i="4"/>
  <c r="U28" i="3"/>
  <c r="J57" i="3"/>
  <c r="V57" i="3" s="1"/>
  <c r="U57" i="3"/>
  <c r="U51" i="3"/>
  <c r="J51" i="3"/>
  <c r="V51" i="3" s="1"/>
  <c r="J17" i="4"/>
  <c r="K11" i="4"/>
  <c r="J68" i="3"/>
  <c r="J21" i="3"/>
  <c r="V21" i="3" s="1"/>
  <c r="U9" i="3"/>
  <c r="J9" i="3"/>
  <c r="V9" i="3" s="1"/>
  <c r="J40" i="3"/>
  <c r="V40" i="3" s="1"/>
  <c r="J60" i="3"/>
  <c r="V60" i="3" s="1"/>
  <c r="J45" i="3"/>
  <c r="V45" i="3" s="1"/>
  <c r="J23" i="3"/>
  <c r="V23" i="3" s="1"/>
  <c r="J25" i="3"/>
  <c r="V25" i="3" s="1"/>
  <c r="J22" i="3"/>
  <c r="V22" i="3" s="1"/>
  <c r="J55" i="3"/>
  <c r="V55" i="3" s="1"/>
  <c r="J16" i="3"/>
  <c r="V16" i="3" s="1"/>
  <c r="J10" i="3"/>
  <c r="V10" i="3" s="1"/>
  <c r="R80" i="2"/>
  <c r="F15" i="4"/>
  <c r="F13" i="4"/>
  <c r="F8" i="4"/>
  <c r="F17" i="4"/>
  <c r="R81" i="2"/>
  <c r="R76" i="2"/>
  <c r="F20" i="4"/>
  <c r="F11" i="4"/>
  <c r="F9" i="4"/>
  <c r="R74" i="2"/>
  <c r="F10" i="4"/>
  <c r="R75" i="2"/>
  <c r="F14" i="4"/>
  <c r="T75" i="2"/>
  <c r="G14" i="4"/>
  <c r="T81" i="2"/>
  <c r="G11" i="4"/>
  <c r="G10" i="4"/>
  <c r="G18" i="4"/>
  <c r="T76" i="2"/>
  <c r="G13" i="4"/>
  <c r="J10" i="2"/>
  <c r="V10" i="2" s="1"/>
  <c r="J60" i="2"/>
  <c r="V60" i="2" s="1"/>
  <c r="U60" i="2"/>
  <c r="U46" i="2"/>
  <c r="J46" i="2"/>
  <c r="V46" i="2" s="1"/>
  <c r="U59" i="2"/>
  <c r="J59" i="2"/>
  <c r="V59" i="2" s="1"/>
  <c r="U45" i="2"/>
  <c r="J45" i="2"/>
  <c r="V45" i="2" s="1"/>
  <c r="J57" i="2"/>
  <c r="V57" i="2" s="1"/>
  <c r="U51" i="2"/>
  <c r="J51" i="2"/>
  <c r="V51" i="2" s="1"/>
  <c r="J35" i="2"/>
  <c r="V35" i="2" s="1"/>
  <c r="U35" i="2"/>
  <c r="J67" i="2"/>
  <c r="J50" i="2"/>
  <c r="V50" i="2" s="1"/>
  <c r="U50" i="2"/>
  <c r="J24" i="2"/>
  <c r="V24" i="2" s="1"/>
  <c r="U48" i="2"/>
  <c r="J48" i="2"/>
  <c r="V48" i="2" s="1"/>
  <c r="U6" i="2"/>
  <c r="J6" i="2"/>
  <c r="V6" i="2" s="1"/>
  <c r="J41" i="2"/>
  <c r="V41" i="2" s="1"/>
  <c r="J21" i="2"/>
  <c r="V21" i="2" s="1"/>
  <c r="G15" i="4"/>
  <c r="G9" i="4"/>
  <c r="G8" i="4"/>
  <c r="G17" i="4"/>
  <c r="T74" i="2"/>
  <c r="U19" i="2"/>
  <c r="J19" i="2"/>
  <c r="V19" i="2" s="1"/>
  <c r="J14" i="2"/>
  <c r="V14" i="2" s="1"/>
  <c r="J69" i="2"/>
  <c r="J55" i="2"/>
  <c r="V55" i="2" s="1"/>
  <c r="T80" i="2"/>
  <c r="J18" i="2"/>
  <c r="V18" i="2" s="1"/>
  <c r="J4" i="2"/>
  <c r="V4" i="2" s="1"/>
  <c r="J43" i="2"/>
  <c r="V43" i="2" s="1"/>
  <c r="J27" i="2"/>
  <c r="V27" i="2" s="1"/>
  <c r="J8" i="2"/>
  <c r="V8" i="2" s="1"/>
  <c r="J25" i="2"/>
  <c r="V25" i="2" s="1"/>
  <c r="J22" i="2"/>
  <c r="V22" i="2" s="1"/>
  <c r="J32" i="2"/>
  <c r="V32" i="2" s="1"/>
  <c r="J39" i="2"/>
  <c r="V39" i="2" s="1"/>
  <c r="J12" i="2"/>
  <c r="V12" i="2" s="1"/>
  <c r="J65" i="1"/>
  <c r="V65" i="1" s="1"/>
  <c r="U65" i="1"/>
  <c r="R81" i="1"/>
  <c r="B9" i="4"/>
  <c r="B11" i="4"/>
  <c r="R74" i="1"/>
  <c r="B20" i="4"/>
  <c r="B16" i="4"/>
  <c r="R75" i="1"/>
  <c r="B14" i="4"/>
  <c r="B17" i="4"/>
  <c r="B8" i="4"/>
  <c r="R76" i="1"/>
  <c r="B15" i="4"/>
  <c r="B13" i="4"/>
  <c r="B10" i="4"/>
  <c r="R80" i="1"/>
  <c r="B18" i="4"/>
  <c r="J8" i="1"/>
  <c r="V8" i="1" s="1"/>
  <c r="J30" i="1"/>
  <c r="V30" i="1" s="1"/>
  <c r="U12" i="1"/>
  <c r="D11" i="4" s="1"/>
  <c r="J7" i="1"/>
  <c r="V7" i="1" s="1"/>
  <c r="U7" i="1"/>
  <c r="U76" i="1" s="1"/>
  <c r="C8" i="4"/>
  <c r="C13" i="4"/>
  <c r="C10" i="4"/>
  <c r="C17" i="4"/>
  <c r="C20" i="4"/>
  <c r="C15" i="4"/>
  <c r="T76" i="1"/>
  <c r="C11" i="4"/>
  <c r="T74" i="1"/>
  <c r="J58" i="1"/>
  <c r="V58" i="1" s="1"/>
  <c r="T75" i="1"/>
  <c r="J49" i="1"/>
  <c r="V49" i="1" s="1"/>
  <c r="T80" i="1"/>
  <c r="C16" i="4"/>
  <c r="U32" i="1"/>
  <c r="J32" i="1"/>
  <c r="V32" i="1" s="1"/>
  <c r="J26" i="1"/>
  <c r="V26" i="1" s="1"/>
  <c r="U31" i="1"/>
  <c r="J31" i="1"/>
  <c r="V31" i="1" s="1"/>
  <c r="J55" i="1"/>
  <c r="V55" i="1" s="1"/>
  <c r="J17" i="1"/>
  <c r="V17" i="1" s="1"/>
  <c r="J16" i="1"/>
  <c r="V16" i="1" s="1"/>
  <c r="J61" i="1"/>
  <c r="V61" i="1" s="1"/>
  <c r="W16" i="8" l="1"/>
  <c r="W11" i="8"/>
  <c r="N20" i="8"/>
  <c r="R17" i="8"/>
  <c r="K12" i="8"/>
  <c r="L10" i="8"/>
  <c r="L9" i="8"/>
  <c r="L14" i="8"/>
  <c r="L7" i="8"/>
  <c r="L13" i="8"/>
  <c r="L17" i="8"/>
  <c r="K24" i="8"/>
  <c r="X12" i="8"/>
  <c r="W5" i="8"/>
  <c r="W18" i="8"/>
  <c r="X7" i="8"/>
  <c r="N9" i="8"/>
  <c r="N16" i="8"/>
  <c r="K14" i="8"/>
  <c r="L12" i="8"/>
  <c r="X23" i="8"/>
  <c r="X21" i="8"/>
  <c r="N4" i="8"/>
  <c r="N5" i="8"/>
  <c r="K5" i="8"/>
  <c r="X10" i="8"/>
  <c r="Q11" i="8"/>
  <c r="O9" i="8"/>
  <c r="O18" i="8"/>
  <c r="L8" i="8"/>
  <c r="L11" i="8"/>
  <c r="L16" i="8"/>
  <c r="W8" i="8"/>
  <c r="W19" i="8"/>
  <c r="X16" i="8"/>
  <c r="Q16" i="8"/>
  <c r="R9" i="8"/>
  <c r="Q15" i="8"/>
  <c r="N23" i="8"/>
  <c r="O16" i="8"/>
  <c r="N11" i="8"/>
  <c r="O4" i="8"/>
  <c r="O13" i="8"/>
  <c r="N10" i="8"/>
  <c r="K23" i="8"/>
  <c r="K19" i="8"/>
  <c r="L19" i="8"/>
  <c r="K6" i="8"/>
  <c r="L18" i="8"/>
  <c r="L23" i="8"/>
  <c r="K21" i="8"/>
  <c r="L4" i="8"/>
  <c r="K20" i="8"/>
  <c r="L21" i="8"/>
  <c r="K16" i="8"/>
  <c r="K8" i="8"/>
  <c r="L5" i="8"/>
  <c r="K9" i="8"/>
  <c r="T8" i="8"/>
  <c r="R22" i="8"/>
  <c r="Q22" i="8"/>
  <c r="R4" i="8"/>
  <c r="R13" i="8"/>
  <c r="O15" i="8"/>
  <c r="O7" i="8"/>
  <c r="O6" i="8"/>
  <c r="O20" i="8"/>
  <c r="L24" i="8"/>
  <c r="K17" i="8"/>
  <c r="K11" i="8"/>
  <c r="K10" i="8"/>
  <c r="K4" i="8"/>
  <c r="L6" i="8"/>
  <c r="K13" i="8"/>
  <c r="L22" i="8"/>
  <c r="K7" i="8"/>
  <c r="L15" i="8"/>
  <c r="K22" i="8"/>
  <c r="K18" i="8"/>
  <c r="L20" i="8"/>
  <c r="U6" i="8"/>
  <c r="Q12" i="8"/>
  <c r="O5" i="8"/>
  <c r="N6" i="8"/>
  <c r="N14" i="8"/>
  <c r="N18" i="8"/>
  <c r="N17" i="8"/>
  <c r="O19" i="8"/>
  <c r="N15" i="8"/>
  <c r="X27" i="3"/>
  <c r="X59" i="3"/>
  <c r="Y6" i="3"/>
  <c r="Z5" i="3"/>
  <c r="Z4" i="3"/>
  <c r="Y57" i="3"/>
  <c r="X9" i="3"/>
  <c r="Y40" i="3"/>
  <c r="Y36" i="3"/>
  <c r="X5" i="3"/>
  <c r="X39" i="3"/>
  <c r="Y30" i="3"/>
  <c r="X4" i="3"/>
  <c r="X35" i="3"/>
  <c r="X36" i="3"/>
  <c r="Z41" i="3"/>
  <c r="X22" i="3"/>
  <c r="Z30" i="3"/>
  <c r="Y24" i="3"/>
  <c r="Y66" i="3"/>
  <c r="X66" i="3"/>
  <c r="Y5" i="3"/>
  <c r="X46" i="3"/>
  <c r="X25" i="3"/>
  <c r="X64" i="3"/>
  <c r="X65" i="3"/>
  <c r="Z53" i="3"/>
  <c r="X32" i="3"/>
  <c r="Z69" i="3"/>
  <c r="Y47" i="3"/>
  <c r="Z51" i="3"/>
  <c r="X15" i="3"/>
  <c r="X57" i="3"/>
  <c r="Z20" i="3"/>
  <c r="Y13" i="3"/>
  <c r="X69" i="3"/>
  <c r="Z60" i="3"/>
  <c r="Z29" i="3"/>
  <c r="X51" i="3"/>
  <c r="Z35" i="3"/>
  <c r="Y22" i="3"/>
  <c r="Y59" i="3"/>
  <c r="X53" i="3"/>
  <c r="X16" i="3"/>
  <c r="Y12" i="3"/>
  <c r="Z54" i="3"/>
  <c r="X45" i="3"/>
  <c r="Z31" i="3"/>
  <c r="Y16" i="3"/>
  <c r="Z24" i="3"/>
  <c r="Y53" i="3"/>
  <c r="Z40" i="3"/>
  <c r="Y58" i="3"/>
  <c r="I20" i="4"/>
  <c r="V74" i="1"/>
  <c r="AM24" i="1" s="1"/>
  <c r="V80" i="2"/>
  <c r="O24" i="8"/>
  <c r="O21" i="8"/>
  <c r="N19" i="8"/>
  <c r="O22" i="8"/>
  <c r="N21" i="8"/>
  <c r="O11" i="8"/>
  <c r="N12" i="8"/>
  <c r="N24" i="8"/>
  <c r="O17" i="8"/>
  <c r="O14" i="8"/>
  <c r="N8" i="8"/>
  <c r="N22" i="8"/>
  <c r="W20" i="8"/>
  <c r="W12" i="8"/>
  <c r="X4" i="8"/>
  <c r="X13" i="8"/>
  <c r="X24" i="8"/>
  <c r="W23" i="8"/>
  <c r="X20" i="8"/>
  <c r="X22" i="8"/>
  <c r="W22" i="8"/>
  <c r="X19" i="8"/>
  <c r="X14" i="8"/>
  <c r="W6" i="8"/>
  <c r="X5" i="8"/>
  <c r="X9" i="8"/>
  <c r="W13" i="8"/>
  <c r="W21" i="8"/>
  <c r="X6" i="8"/>
  <c r="W24" i="8"/>
  <c r="X17" i="8"/>
  <c r="X8" i="8"/>
  <c r="X18" i="8"/>
  <c r="W15" i="8"/>
  <c r="W4" i="8"/>
  <c r="X11" i="8"/>
  <c r="W7" i="8"/>
  <c r="W10" i="8"/>
  <c r="W17" i="8"/>
  <c r="X15" i="8"/>
  <c r="W9" i="8"/>
  <c r="U16" i="8"/>
  <c r="T17" i="8"/>
  <c r="N13" i="8"/>
  <c r="O8" i="8"/>
  <c r="N7" i="8"/>
  <c r="O10" i="8"/>
  <c r="O12" i="8"/>
  <c r="Q14" i="8"/>
  <c r="Q6" i="8"/>
  <c r="Q20" i="8"/>
  <c r="R19" i="8"/>
  <c r="R7" i="8"/>
  <c r="R5" i="8"/>
  <c r="R21" i="8"/>
  <c r="Q21" i="8"/>
  <c r="Q10" i="8"/>
  <c r="Q5" i="8"/>
  <c r="R16" i="8"/>
  <c r="R10" i="8"/>
  <c r="Q19" i="8"/>
  <c r="R14" i="8"/>
  <c r="R20" i="8"/>
  <c r="R11" i="8"/>
  <c r="R8" i="8"/>
  <c r="Q7" i="8"/>
  <c r="Q13" i="8"/>
  <c r="Q18" i="8"/>
  <c r="R18" i="8"/>
  <c r="R15" i="8"/>
  <c r="Q8" i="8"/>
  <c r="R6" i="8"/>
  <c r="R24" i="8"/>
  <c r="Q9" i="8"/>
  <c r="Q23" i="8"/>
  <c r="Q4" i="8"/>
  <c r="R23" i="8"/>
  <c r="R12" i="8"/>
  <c r="Q24" i="8"/>
  <c r="Y34" i="3"/>
  <c r="Z17" i="3"/>
  <c r="Z12" i="3"/>
  <c r="X12" i="3"/>
  <c r="X24" i="3"/>
  <c r="Y39" i="3"/>
  <c r="Z15" i="3"/>
  <c r="Y63" i="3"/>
  <c r="Z56" i="3"/>
  <c r="Y33" i="3"/>
  <c r="Z11" i="3"/>
  <c r="X11" i="3"/>
  <c r="Y17" i="3"/>
  <c r="Z44" i="3"/>
  <c r="Y49" i="3"/>
  <c r="Z43" i="3"/>
  <c r="Y38" i="3"/>
  <c r="Z52" i="3"/>
  <c r="Y31" i="3"/>
  <c r="X50" i="3"/>
  <c r="X68" i="3"/>
  <c r="Y18" i="3"/>
  <c r="X18" i="3"/>
  <c r="X43" i="3"/>
  <c r="X67" i="3"/>
  <c r="X49" i="3"/>
  <c r="Z55" i="3"/>
  <c r="X58" i="3"/>
  <c r="Y67" i="3"/>
  <c r="X56" i="3"/>
  <c r="Y56" i="3"/>
  <c r="Z48" i="3"/>
  <c r="Z16" i="3"/>
  <c r="Y68" i="3"/>
  <c r="Z68" i="3"/>
  <c r="Y64" i="3"/>
  <c r="Y50" i="3"/>
  <c r="X33" i="3"/>
  <c r="Z9" i="3"/>
  <c r="X41" i="3"/>
  <c r="Y48" i="3"/>
  <c r="X63" i="3"/>
  <c r="Y11" i="3"/>
  <c r="X28" i="3"/>
  <c r="Z34" i="3"/>
  <c r="Z57" i="3"/>
  <c r="X47" i="3"/>
  <c r="Y23" i="3"/>
  <c r="Z32" i="3"/>
  <c r="X7" i="3"/>
  <c r="Z18" i="3"/>
  <c r="Z10" i="3"/>
  <c r="Z26" i="3"/>
  <c r="Z61" i="3"/>
  <c r="Z14" i="3"/>
  <c r="Y4" i="3"/>
  <c r="Y37" i="3"/>
  <c r="X10" i="3"/>
  <c r="Y9" i="3"/>
  <c r="X55" i="3"/>
  <c r="X20" i="3"/>
  <c r="Y10" i="3"/>
  <c r="Z21" i="3"/>
  <c r="Z64" i="3"/>
  <c r="Z67" i="3"/>
  <c r="X8" i="3"/>
  <c r="X6" i="3"/>
  <c r="Y15" i="3"/>
  <c r="Z50" i="3"/>
  <c r="Y29" i="3"/>
  <c r="Y69" i="3"/>
  <c r="Y28" i="3"/>
  <c r="Z28" i="3"/>
  <c r="Z22" i="3"/>
  <c r="X21" i="3"/>
  <c r="Y32" i="3"/>
  <c r="X34" i="3"/>
  <c r="Z33" i="3"/>
  <c r="X19" i="3"/>
  <c r="X52" i="3"/>
  <c r="Y21" i="3"/>
  <c r="X13" i="3"/>
  <c r="X44" i="3"/>
  <c r="Y51" i="3"/>
  <c r="Y45" i="3"/>
  <c r="Y55" i="3"/>
  <c r="Y35" i="3"/>
  <c r="Y44" i="3"/>
  <c r="Z8" i="3"/>
  <c r="X31" i="3"/>
  <c r="Z25" i="3"/>
  <c r="X29" i="3"/>
  <c r="Y60" i="3"/>
  <c r="X30" i="3"/>
  <c r="Y65" i="3"/>
  <c r="Z19" i="3"/>
  <c r="Z45" i="3"/>
  <c r="Y8" i="3"/>
  <c r="Y25" i="3"/>
  <c r="Z62" i="3"/>
  <c r="Z27" i="3"/>
  <c r="X40" i="3"/>
  <c r="Y19" i="3"/>
  <c r="Z39" i="3"/>
  <c r="X48" i="3"/>
  <c r="L8" i="4"/>
  <c r="I17" i="4"/>
  <c r="H15" i="4"/>
  <c r="I11" i="4"/>
  <c r="X60" i="3"/>
  <c r="X14" i="3"/>
  <c r="Z37" i="3"/>
  <c r="Z49" i="3"/>
  <c r="Y14" i="3"/>
  <c r="X54" i="3"/>
  <c r="X37" i="3"/>
  <c r="Y46" i="3"/>
  <c r="X23" i="3"/>
  <c r="Z47" i="3"/>
  <c r="Y61" i="3"/>
  <c r="X17" i="3"/>
  <c r="Z42" i="3"/>
  <c r="Z38" i="3"/>
  <c r="Z65" i="3"/>
  <c r="Z58" i="3"/>
  <c r="Y7" i="3"/>
  <c r="Z23" i="3"/>
  <c r="Y41" i="3"/>
  <c r="Z59" i="3"/>
  <c r="X62" i="3"/>
  <c r="Y42" i="3"/>
  <c r="Z13" i="3"/>
  <c r="Y62" i="3"/>
  <c r="Y20" i="3"/>
  <c r="X42" i="3"/>
  <c r="Y54" i="3"/>
  <c r="Y52" i="3"/>
  <c r="Z63" i="3"/>
  <c r="X38" i="3"/>
  <c r="Z6" i="3"/>
  <c r="Z7" i="3"/>
  <c r="Y27" i="3"/>
  <c r="Z46" i="3"/>
  <c r="X61" i="3"/>
  <c r="Y26" i="3"/>
  <c r="Y43" i="3"/>
  <c r="X26" i="3"/>
  <c r="Z66" i="3"/>
  <c r="F19" i="4"/>
  <c r="V74" i="2"/>
  <c r="AM38" i="2" s="1"/>
  <c r="U13" i="8"/>
  <c r="T13" i="8"/>
  <c r="T6" i="8"/>
  <c r="U24" i="8"/>
  <c r="T22" i="8"/>
  <c r="T12" i="8"/>
  <c r="T18" i="8"/>
  <c r="T24" i="8"/>
  <c r="U8" i="8"/>
  <c r="T9" i="8"/>
  <c r="T20" i="8"/>
  <c r="T5" i="8"/>
  <c r="U5" i="8"/>
  <c r="U11" i="8"/>
  <c r="U7" i="8"/>
  <c r="U9" i="8"/>
  <c r="T14" i="8"/>
  <c r="T10" i="8"/>
  <c r="U10" i="8"/>
  <c r="U23" i="8"/>
  <c r="U14" i="8"/>
  <c r="T11" i="8"/>
  <c r="U20" i="8"/>
  <c r="T7" i="8"/>
  <c r="T21" i="8"/>
  <c r="U18" i="8"/>
  <c r="T16" i="8"/>
  <c r="U17" i="8"/>
  <c r="T23" i="8"/>
  <c r="U12" i="8"/>
  <c r="T19" i="8"/>
  <c r="U15" i="8"/>
  <c r="U22" i="8"/>
  <c r="U4" i="8"/>
  <c r="U21" i="8"/>
  <c r="U19" i="8"/>
  <c r="T15" i="8"/>
  <c r="K19" i="4"/>
  <c r="K12" i="4"/>
  <c r="V74" i="3"/>
  <c r="AO34" i="3" s="1"/>
  <c r="M14" i="4"/>
  <c r="M20" i="4"/>
  <c r="E11" i="4"/>
  <c r="E9" i="4"/>
  <c r="E18" i="4"/>
  <c r="U74" i="3"/>
  <c r="AI28" i="3" s="1"/>
  <c r="H18" i="4"/>
  <c r="V81" i="3"/>
  <c r="C19" i="4"/>
  <c r="M13" i="4"/>
  <c r="J12" i="4"/>
  <c r="R77" i="2"/>
  <c r="AA6" i="2" s="1"/>
  <c r="U81" i="2"/>
  <c r="H14" i="4"/>
  <c r="R77" i="1"/>
  <c r="AA37" i="1" s="1"/>
  <c r="T77" i="1"/>
  <c r="AG53" i="1" s="1"/>
  <c r="C12" i="4"/>
  <c r="M9" i="4"/>
  <c r="U80" i="3"/>
  <c r="M10" i="4"/>
  <c r="U76" i="3"/>
  <c r="M18" i="4"/>
  <c r="J19" i="4"/>
  <c r="L15" i="4"/>
  <c r="R77" i="3"/>
  <c r="L20" i="4"/>
  <c r="AE6" i="3"/>
  <c r="AE37" i="3"/>
  <c r="AC22" i="3"/>
  <c r="AE50" i="3"/>
  <c r="AC59" i="3"/>
  <c r="AE16" i="3"/>
  <c r="AD38" i="3"/>
  <c r="AC63" i="3"/>
  <c r="AD8" i="3"/>
  <c r="AD18" i="3"/>
  <c r="AD60" i="3"/>
  <c r="AE8" i="3"/>
  <c r="AE48" i="3"/>
  <c r="AC17" i="3"/>
  <c r="AC38" i="3"/>
  <c r="AC8" i="3"/>
  <c r="AD25" i="3"/>
  <c r="AE5" i="3"/>
  <c r="AC11" i="3"/>
  <c r="AC55" i="3"/>
  <c r="AE27" i="3"/>
  <c r="AE28" i="3"/>
  <c r="AE62" i="3"/>
  <c r="AE38" i="3"/>
  <c r="AC9" i="3"/>
  <c r="AC49" i="3"/>
  <c r="AC43" i="3"/>
  <c r="AD59" i="3"/>
  <c r="AE35" i="3"/>
  <c r="AC24" i="3"/>
  <c r="AC4" i="3"/>
  <c r="AC67" i="3"/>
  <c r="AC50" i="3"/>
  <c r="AD14" i="3"/>
  <c r="AE42" i="3"/>
  <c r="AD6" i="3"/>
  <c r="AD16" i="3"/>
  <c r="AC29" i="3"/>
  <c r="AD28" i="3"/>
  <c r="AE13" i="3"/>
  <c r="AC21" i="3"/>
  <c r="AE66" i="3"/>
  <c r="AE39" i="3"/>
  <c r="AD10" i="3"/>
  <c r="AC36" i="3"/>
  <c r="AC41" i="3"/>
  <c r="AE57" i="3"/>
  <c r="AD53" i="3"/>
  <c r="AE60" i="3"/>
  <c r="AE46" i="3"/>
  <c r="AD20" i="3"/>
  <c r="AE51" i="3"/>
  <c r="AD34" i="3"/>
  <c r="AD64" i="3"/>
  <c r="AD69" i="3"/>
  <c r="AE24" i="3"/>
  <c r="AC54" i="3"/>
  <c r="AD42" i="3"/>
  <c r="AC27" i="3"/>
  <c r="AC26" i="3"/>
  <c r="AD37" i="3"/>
  <c r="AC68" i="3"/>
  <c r="AE59" i="3"/>
  <c r="AD30" i="3"/>
  <c r="AD46" i="3"/>
  <c r="AD45" i="3"/>
  <c r="AC60" i="3"/>
  <c r="AC5" i="3"/>
  <c r="AC64" i="3"/>
  <c r="AE23" i="3"/>
  <c r="AE25" i="3"/>
  <c r="AC14" i="3"/>
  <c r="AC42" i="3"/>
  <c r="AC13" i="3"/>
  <c r="AD26" i="3"/>
  <c r="AE30" i="3"/>
  <c r="AD51" i="3"/>
  <c r="AE67" i="3"/>
  <c r="AE10" i="3"/>
  <c r="AC52" i="3"/>
  <c r="AC35" i="3"/>
  <c r="AE29" i="3"/>
  <c r="AD61" i="3"/>
  <c r="AD43" i="3"/>
  <c r="AE43" i="3"/>
  <c r="AE65" i="3"/>
  <c r="AE36" i="3"/>
  <c r="AD36" i="3"/>
  <c r="AC61" i="3"/>
  <c r="AC10" i="3"/>
  <c r="AE68" i="3"/>
  <c r="AC65" i="3"/>
  <c r="AC37" i="3"/>
  <c r="AC40" i="3"/>
  <c r="AC39" i="3"/>
  <c r="AC25" i="3"/>
  <c r="AE7" i="3"/>
  <c r="AC7" i="3"/>
  <c r="AD62" i="3"/>
  <c r="AC34" i="3"/>
  <c r="AC46" i="3"/>
  <c r="AD48" i="3"/>
  <c r="AC16" i="3"/>
  <c r="AC33" i="3"/>
  <c r="AC18" i="3"/>
  <c r="AC45" i="3"/>
  <c r="AC32" i="3"/>
  <c r="AE34" i="3"/>
  <c r="AD11" i="3"/>
  <c r="AD15" i="3"/>
  <c r="AE32" i="3"/>
  <c r="AE4" i="3"/>
  <c r="AC20" i="3"/>
  <c r="AE56" i="3"/>
  <c r="AD47" i="3"/>
  <c r="AD23" i="3"/>
  <c r="AE49" i="3"/>
  <c r="AE44" i="3"/>
  <c r="AC56" i="3"/>
  <c r="AE14" i="3"/>
  <c r="AD68" i="3"/>
  <c r="AE11" i="3"/>
  <c r="AC48" i="3"/>
  <c r="AE26" i="3"/>
  <c r="AC19" i="3"/>
  <c r="AD12" i="3"/>
  <c r="AD5" i="3"/>
  <c r="AD4" i="3"/>
  <c r="AC51" i="3"/>
  <c r="AE33" i="3"/>
  <c r="AD55" i="3"/>
  <c r="AD31" i="3"/>
  <c r="AE18" i="3"/>
  <c r="AD19" i="3"/>
  <c r="AD27" i="3"/>
  <c r="AD7" i="3"/>
  <c r="AE64" i="3"/>
  <c r="AD63" i="3"/>
  <c r="AE31" i="3"/>
  <c r="AE55" i="3"/>
  <c r="AD40" i="3"/>
  <c r="AE47" i="3"/>
  <c r="AD17" i="3"/>
  <c r="AD66" i="3"/>
  <c r="AC23" i="3"/>
  <c r="AD21" i="3"/>
  <c r="AD32" i="3"/>
  <c r="AC66" i="3"/>
  <c r="AE21" i="3"/>
  <c r="AE41" i="3"/>
  <c r="AD29" i="3"/>
  <c r="AD33" i="3"/>
  <c r="AE53" i="3"/>
  <c r="AC57" i="3"/>
  <c r="AE45" i="3"/>
  <c r="AC44" i="3"/>
  <c r="AD49" i="3"/>
  <c r="AD54" i="3"/>
  <c r="AE17" i="3"/>
  <c r="AE63" i="3"/>
  <c r="AE69" i="3"/>
  <c r="AD13" i="3"/>
  <c r="AE9" i="3"/>
  <c r="AE19" i="3"/>
  <c r="AE40" i="3"/>
  <c r="AD22" i="3"/>
  <c r="AC62" i="3"/>
  <c r="AD67" i="3"/>
  <c r="AD50" i="3"/>
  <c r="AE58" i="3"/>
  <c r="AD41" i="3"/>
  <c r="AE20" i="3"/>
  <c r="AE12" i="3"/>
  <c r="AC53" i="3"/>
  <c r="AD52" i="3"/>
  <c r="AC30" i="3"/>
  <c r="AD9" i="3"/>
  <c r="AC47" i="3"/>
  <c r="AD57" i="3"/>
  <c r="AD24" i="3"/>
  <c r="AC15" i="3"/>
  <c r="AC12" i="3"/>
  <c r="AD65" i="3"/>
  <c r="AC69" i="3"/>
  <c r="AE54" i="3"/>
  <c r="AD44" i="3"/>
  <c r="AE22" i="3"/>
  <c r="AD58" i="3"/>
  <c r="AD39" i="3"/>
  <c r="AD35" i="3"/>
  <c r="AC6" i="3"/>
  <c r="AE15" i="3"/>
  <c r="AC31" i="3"/>
  <c r="AD56" i="3"/>
  <c r="AC28" i="3"/>
  <c r="AC58" i="3"/>
  <c r="AE61" i="3"/>
  <c r="AE52" i="3"/>
  <c r="L14" i="4"/>
  <c r="K22" i="4"/>
  <c r="K21" i="4"/>
  <c r="M8" i="4"/>
  <c r="L18" i="4"/>
  <c r="L11" i="4"/>
  <c r="L9" i="4"/>
  <c r="U81" i="3"/>
  <c r="V80" i="3"/>
  <c r="L17" i="4"/>
  <c r="L10" i="4"/>
  <c r="J21" i="4"/>
  <c r="J22" i="4"/>
  <c r="M16" i="4"/>
  <c r="M15" i="4"/>
  <c r="L13" i="4"/>
  <c r="V75" i="3"/>
  <c r="U75" i="3"/>
  <c r="V76" i="3"/>
  <c r="L16" i="4"/>
  <c r="T77" i="3"/>
  <c r="AF38" i="3" s="1"/>
  <c r="M11" i="4"/>
  <c r="M17" i="4"/>
  <c r="I10" i="4"/>
  <c r="U80" i="2"/>
  <c r="G21" i="4"/>
  <c r="G22" i="4"/>
  <c r="I9" i="4"/>
  <c r="I13" i="4"/>
  <c r="H9" i="4"/>
  <c r="T77" i="2"/>
  <c r="AF44" i="2" s="1"/>
  <c r="I15" i="4"/>
  <c r="V75" i="2"/>
  <c r="H17" i="4"/>
  <c r="H13" i="4"/>
  <c r="G19" i="4"/>
  <c r="I14" i="4"/>
  <c r="U74" i="2"/>
  <c r="V76" i="2"/>
  <c r="H8" i="4"/>
  <c r="Z5" i="2"/>
  <c r="Y10" i="2"/>
  <c r="Y52" i="2"/>
  <c r="Z6" i="2"/>
  <c r="Z60" i="2"/>
  <c r="Y22" i="2"/>
  <c r="X32" i="2"/>
  <c r="Y31" i="2"/>
  <c r="X16" i="2"/>
  <c r="X29" i="2"/>
  <c r="X58" i="2"/>
  <c r="Z26" i="2"/>
  <c r="X40" i="2"/>
  <c r="Y69" i="2"/>
  <c r="X30" i="2"/>
  <c r="X12" i="2"/>
  <c r="X66" i="2"/>
  <c r="Y33" i="2"/>
  <c r="Z40" i="2"/>
  <c r="Y20" i="2"/>
  <c r="Y11" i="2"/>
  <c r="X64" i="2"/>
  <c r="Y29" i="2"/>
  <c r="X34" i="2"/>
  <c r="X36" i="2"/>
  <c r="Z55" i="2"/>
  <c r="Y32" i="2"/>
  <c r="X50" i="2"/>
  <c r="Z24" i="2"/>
  <c r="Z43" i="2"/>
  <c r="Y50" i="2"/>
  <c r="Z44" i="2"/>
  <c r="Y38" i="2"/>
  <c r="Y18" i="2"/>
  <c r="Z29" i="2"/>
  <c r="Z12" i="2"/>
  <c r="Z54" i="2"/>
  <c r="Z18" i="2"/>
  <c r="X28" i="2"/>
  <c r="X48" i="2"/>
  <c r="X22" i="2"/>
  <c r="Y13" i="2"/>
  <c r="Z38" i="2"/>
  <c r="X6" i="2"/>
  <c r="X21" i="2"/>
  <c r="X46" i="2"/>
  <c r="Z31" i="2"/>
  <c r="Y59" i="2"/>
  <c r="Y68" i="2"/>
  <c r="Y23" i="2"/>
  <c r="Z41" i="2"/>
  <c r="Z7" i="2"/>
  <c r="Z23" i="2"/>
  <c r="Z37" i="2"/>
  <c r="X23" i="2"/>
  <c r="Z67" i="2"/>
  <c r="X39" i="2"/>
  <c r="Y43" i="2"/>
  <c r="Z33" i="2"/>
  <c r="Z25" i="2"/>
  <c r="X65" i="2"/>
  <c r="Z59" i="2"/>
  <c r="Z56" i="2"/>
  <c r="Y4" i="2"/>
  <c r="Z20" i="2"/>
  <c r="X11" i="2"/>
  <c r="X63" i="2"/>
  <c r="Z36" i="2"/>
  <c r="X43" i="2"/>
  <c r="X24" i="2"/>
  <c r="Z62" i="2"/>
  <c r="Z63" i="2"/>
  <c r="Z51" i="2"/>
  <c r="Y42" i="2"/>
  <c r="Y5" i="2"/>
  <c r="AA32" i="2"/>
  <c r="Z46" i="2"/>
  <c r="Z15" i="2"/>
  <c r="Z22" i="2"/>
  <c r="Z58" i="2"/>
  <c r="Z69" i="2"/>
  <c r="X25" i="2"/>
  <c r="Z9" i="2"/>
  <c r="X54" i="2"/>
  <c r="Y26" i="2"/>
  <c r="Z14" i="2"/>
  <c r="X33" i="2"/>
  <c r="X35" i="2"/>
  <c r="Z16" i="2"/>
  <c r="Y64" i="2"/>
  <c r="Z35" i="2"/>
  <c r="Y55" i="2"/>
  <c r="Z66" i="2"/>
  <c r="Y45" i="2"/>
  <c r="Y51" i="2"/>
  <c r="X15" i="2"/>
  <c r="X69" i="2"/>
  <c r="X51" i="2"/>
  <c r="Y65" i="2"/>
  <c r="X7" i="2"/>
  <c r="X44" i="2"/>
  <c r="Y58" i="2"/>
  <c r="Y54" i="2"/>
  <c r="Y12" i="2"/>
  <c r="Y47" i="2"/>
  <c r="Z65" i="2"/>
  <c r="Z42" i="2"/>
  <c r="X31" i="2"/>
  <c r="Z45" i="2"/>
  <c r="Y16" i="2"/>
  <c r="Z8" i="2"/>
  <c r="Y28" i="2"/>
  <c r="X42" i="2"/>
  <c r="Z50" i="2"/>
  <c r="X4" i="2"/>
  <c r="X17" i="2"/>
  <c r="Y9" i="2"/>
  <c r="Z39" i="2"/>
  <c r="Y37" i="2"/>
  <c r="Y34" i="2"/>
  <c r="Z48" i="2"/>
  <c r="Y8" i="2"/>
  <c r="Z30" i="2"/>
  <c r="Z49" i="2"/>
  <c r="X57" i="2"/>
  <c r="X56" i="2"/>
  <c r="Y15" i="2"/>
  <c r="Y41" i="2"/>
  <c r="Z61" i="2"/>
  <c r="Z68" i="2"/>
  <c r="Z13" i="2"/>
  <c r="Z19" i="2"/>
  <c r="Z64" i="2"/>
  <c r="Z57" i="2"/>
  <c r="X13" i="2"/>
  <c r="X53" i="2"/>
  <c r="X61" i="2"/>
  <c r="Y49" i="2"/>
  <c r="Y19" i="2"/>
  <c r="X9" i="2"/>
  <c r="X45" i="2"/>
  <c r="Y40" i="2"/>
  <c r="Y48" i="2"/>
  <c r="X52" i="2"/>
  <c r="Y17" i="2"/>
  <c r="X68" i="2"/>
  <c r="Z27" i="2"/>
  <c r="Y14" i="2"/>
  <c r="Y30" i="2"/>
  <c r="Z34" i="2"/>
  <c r="X49" i="2"/>
  <c r="Y21" i="2"/>
  <c r="X47" i="2"/>
  <c r="Y61" i="2"/>
  <c r="Y56" i="2"/>
  <c r="Y7" i="2"/>
  <c r="X37" i="2"/>
  <c r="Z53" i="2"/>
  <c r="X67" i="2"/>
  <c r="X18" i="2"/>
  <c r="X62" i="2"/>
  <c r="X55" i="2"/>
  <c r="X20" i="2"/>
  <c r="X59" i="2"/>
  <c r="Z52" i="2"/>
  <c r="X38" i="2"/>
  <c r="X10" i="2"/>
  <c r="Y35" i="2"/>
  <c r="X27" i="2"/>
  <c r="Y27" i="2"/>
  <c r="Z17" i="2"/>
  <c r="AB23" i="2"/>
  <c r="Y60" i="2"/>
  <c r="Y6" i="2"/>
  <c r="Z4" i="2"/>
  <c r="Y25" i="2"/>
  <c r="Z10" i="2"/>
  <c r="Y44" i="2"/>
  <c r="Z21" i="2"/>
  <c r="Y39" i="2"/>
  <c r="Y63" i="2"/>
  <c r="Y46" i="2"/>
  <c r="Z47" i="2"/>
  <c r="X5" i="2"/>
  <c r="X60" i="2"/>
  <c r="Z32" i="2"/>
  <c r="Y62" i="2"/>
  <c r="X8" i="2"/>
  <c r="X26" i="2"/>
  <c r="X19" i="2"/>
  <c r="Y67" i="2"/>
  <c r="Y36" i="2"/>
  <c r="Z11" i="2"/>
  <c r="X41" i="2"/>
  <c r="Y66" i="2"/>
  <c r="X14" i="2"/>
  <c r="Y57" i="2"/>
  <c r="Y24" i="2"/>
  <c r="Y53" i="2"/>
  <c r="Z28" i="2"/>
  <c r="I18" i="4"/>
  <c r="U76" i="2"/>
  <c r="I16" i="4"/>
  <c r="I8" i="4"/>
  <c r="G12" i="4"/>
  <c r="F22" i="4"/>
  <c r="F21" i="4"/>
  <c r="AE37" i="2"/>
  <c r="AC27" i="2"/>
  <c r="AD59" i="2"/>
  <c r="AC19" i="2"/>
  <c r="AD29" i="2"/>
  <c r="AD8" i="2"/>
  <c r="AC64" i="2"/>
  <c r="AC30" i="2"/>
  <c r="AD56" i="2"/>
  <c r="AC9" i="2"/>
  <c r="AD26" i="2"/>
  <c r="AC43" i="2"/>
  <c r="AE66" i="2"/>
  <c r="AD24" i="2"/>
  <c r="AD25" i="2"/>
  <c r="AE11" i="2"/>
  <c r="AE36" i="2"/>
  <c r="AC26" i="2"/>
  <c r="AE10" i="2"/>
  <c r="AC60" i="2"/>
  <c r="AC59" i="2"/>
  <c r="AE20" i="2"/>
  <c r="AC21" i="2"/>
  <c r="AE8" i="2"/>
  <c r="AD23" i="2"/>
  <c r="AD60" i="2"/>
  <c r="AE58" i="2"/>
  <c r="AC25" i="2"/>
  <c r="AD14" i="2"/>
  <c r="AE43" i="2"/>
  <c r="AE39" i="2"/>
  <c r="AC47" i="2"/>
  <c r="AD10" i="2"/>
  <c r="AE65" i="2"/>
  <c r="AC68" i="2"/>
  <c r="AD32" i="2"/>
  <c r="AD46" i="2"/>
  <c r="AC66" i="2"/>
  <c r="AC17" i="2"/>
  <c r="AD57" i="2"/>
  <c r="AD51" i="2"/>
  <c r="AE17" i="2"/>
  <c r="AD63" i="2"/>
  <c r="AD62" i="2"/>
  <c r="AC13" i="2"/>
  <c r="AE21" i="2"/>
  <c r="AD67" i="2"/>
  <c r="AC14" i="2"/>
  <c r="AC48" i="2"/>
  <c r="AE29" i="2"/>
  <c r="AD17" i="2"/>
  <c r="AE16" i="2"/>
  <c r="AD16" i="2"/>
  <c r="AD35" i="2"/>
  <c r="AE62" i="2"/>
  <c r="AE46" i="2"/>
  <c r="AE42" i="2"/>
  <c r="AC24" i="2"/>
  <c r="AE27" i="2"/>
  <c r="AE13" i="2"/>
  <c r="AC28" i="2"/>
  <c r="AD41" i="2"/>
  <c r="AC12" i="2"/>
  <c r="AE41" i="2"/>
  <c r="AE18" i="2"/>
  <c r="AE26" i="2"/>
  <c r="AC34" i="2"/>
  <c r="AD64" i="2"/>
  <c r="AD44" i="2"/>
  <c r="AC39" i="2"/>
  <c r="AE28" i="2"/>
  <c r="AE61" i="2"/>
  <c r="AD68" i="2"/>
  <c r="AE23" i="2"/>
  <c r="AE9" i="2"/>
  <c r="AC36" i="2"/>
  <c r="AD42" i="2"/>
  <c r="AE4" i="2"/>
  <c r="AE30" i="2"/>
  <c r="AC53" i="2"/>
  <c r="AC63" i="2"/>
  <c r="AE38" i="2"/>
  <c r="AE22" i="2"/>
  <c r="AC49" i="2"/>
  <c r="AD61" i="2"/>
  <c r="AD21" i="2"/>
  <c r="AE44" i="2"/>
  <c r="AC18" i="2"/>
  <c r="AC38" i="2"/>
  <c r="AE15" i="2"/>
  <c r="AC62" i="2"/>
  <c r="AD49" i="2"/>
  <c r="AC56" i="2"/>
  <c r="AC44" i="2"/>
  <c r="AE32" i="2"/>
  <c r="AE40" i="2"/>
  <c r="AC46" i="2"/>
  <c r="AE55" i="2"/>
  <c r="AC22" i="2"/>
  <c r="AE19" i="2"/>
  <c r="AD30" i="2"/>
  <c r="AC54" i="2"/>
  <c r="AC15" i="2"/>
  <c r="AC23" i="2"/>
  <c r="AE69" i="2"/>
  <c r="AD53" i="2"/>
  <c r="AE34" i="2"/>
  <c r="AC29" i="2"/>
  <c r="AC7" i="2"/>
  <c r="AE67" i="2"/>
  <c r="AE63" i="2"/>
  <c r="AE57" i="2"/>
  <c r="AE35" i="2"/>
  <c r="AE14" i="2"/>
  <c r="AC8" i="2"/>
  <c r="AD27" i="2"/>
  <c r="AC4" i="2"/>
  <c r="AC31" i="2"/>
  <c r="AD38" i="2"/>
  <c r="AC58" i="2"/>
  <c r="AD9" i="2"/>
  <c r="AC5" i="2"/>
  <c r="AD39" i="2"/>
  <c r="AC42" i="2"/>
  <c r="AD13" i="2"/>
  <c r="AE68" i="2"/>
  <c r="AC65" i="2"/>
  <c r="AD55" i="2"/>
  <c r="AD33" i="2"/>
  <c r="AD50" i="2"/>
  <c r="AC52" i="2"/>
  <c r="AE64" i="2"/>
  <c r="AD5" i="2"/>
  <c r="AC55" i="2"/>
  <c r="AC6" i="2"/>
  <c r="AE31" i="2"/>
  <c r="AE50" i="2"/>
  <c r="AE6" i="2"/>
  <c r="AE25" i="2"/>
  <c r="AD48" i="2"/>
  <c r="AD47" i="2"/>
  <c r="AD18" i="2"/>
  <c r="AE24" i="2"/>
  <c r="AE48" i="2"/>
  <c r="AD45" i="2"/>
  <c r="AD4" i="2"/>
  <c r="AD69" i="2"/>
  <c r="AD54" i="2"/>
  <c r="AD11" i="2"/>
  <c r="AC35" i="2"/>
  <c r="AD43" i="2"/>
  <c r="AC10" i="2"/>
  <c r="AC51" i="2"/>
  <c r="AD31" i="2"/>
  <c r="AC45" i="2"/>
  <c r="AD6" i="2"/>
  <c r="AD7" i="2"/>
  <c r="AC40" i="2"/>
  <c r="AD28" i="2"/>
  <c r="AC61" i="2"/>
  <c r="AD65" i="2"/>
  <c r="AE51" i="2"/>
  <c r="AD36" i="2"/>
  <c r="AE45" i="2"/>
  <c r="AC37" i="2"/>
  <c r="AE54" i="2"/>
  <c r="AD58" i="2"/>
  <c r="AD12" i="2"/>
  <c r="AE49" i="2"/>
  <c r="AE33" i="2"/>
  <c r="AE60" i="2"/>
  <c r="AC32" i="2"/>
  <c r="AE5" i="2"/>
  <c r="AC33" i="2"/>
  <c r="AD52" i="2"/>
  <c r="AE52" i="2"/>
  <c r="AD19" i="2"/>
  <c r="AD20" i="2"/>
  <c r="AC67" i="2"/>
  <c r="AD22" i="2"/>
  <c r="AC50" i="2"/>
  <c r="AE47" i="2"/>
  <c r="AC20" i="2"/>
  <c r="AD66" i="2"/>
  <c r="AE12" i="2"/>
  <c r="AC16" i="2"/>
  <c r="AD34" i="2"/>
  <c r="AC57" i="2"/>
  <c r="AE56" i="2"/>
  <c r="AE53" i="2"/>
  <c r="AD40" i="2"/>
  <c r="AC69" i="2"/>
  <c r="AE7" i="2"/>
  <c r="AD15" i="2"/>
  <c r="AE59" i="2"/>
  <c r="AC11" i="2"/>
  <c r="AD37" i="2"/>
  <c r="AC41" i="2"/>
  <c r="U75" i="2"/>
  <c r="H20" i="4"/>
  <c r="H16" i="4"/>
  <c r="V81" i="2"/>
  <c r="H10" i="4"/>
  <c r="H11" i="4"/>
  <c r="F12" i="4"/>
  <c r="E17" i="4"/>
  <c r="E19" i="4" s="1"/>
  <c r="U81" i="1"/>
  <c r="B21" i="4"/>
  <c r="B22" i="4"/>
  <c r="E20" i="4"/>
  <c r="U74" i="1"/>
  <c r="D17" i="4"/>
  <c r="Y14" i="1"/>
  <c r="Z39" i="1"/>
  <c r="X38" i="1"/>
  <c r="X39" i="1"/>
  <c r="Z22" i="1"/>
  <c r="Z45" i="1"/>
  <c r="Z44" i="1"/>
  <c r="X36" i="1"/>
  <c r="Y19" i="1"/>
  <c r="Z18" i="1"/>
  <c r="Y4" i="1"/>
  <c r="Y16" i="1"/>
  <c r="Y38" i="1"/>
  <c r="Y5" i="1"/>
  <c r="Y53" i="1"/>
  <c r="Y22" i="1"/>
  <c r="Y31" i="1"/>
  <c r="Y6" i="1"/>
  <c r="Y42" i="1"/>
  <c r="Z56" i="1"/>
  <c r="Y60" i="1"/>
  <c r="Z23" i="1"/>
  <c r="X50" i="1"/>
  <c r="Y54" i="1"/>
  <c r="Y7" i="1"/>
  <c r="Y10" i="1"/>
  <c r="Z4" i="1"/>
  <c r="Y58" i="1"/>
  <c r="Y64" i="1"/>
  <c r="Y45" i="1"/>
  <c r="X31" i="1"/>
  <c r="X9" i="1"/>
  <c r="X41" i="1"/>
  <c r="Y57" i="1"/>
  <c r="Y65" i="1"/>
  <c r="Y28" i="1"/>
  <c r="Y48" i="1"/>
  <c r="Y32" i="1"/>
  <c r="X18" i="1"/>
  <c r="Y44" i="1"/>
  <c r="Y43" i="1"/>
  <c r="Z32" i="1"/>
  <c r="Z15" i="1"/>
  <c r="X19" i="1"/>
  <c r="Z12" i="1"/>
  <c r="X46" i="1"/>
  <c r="Z37" i="1"/>
  <c r="X59" i="1"/>
  <c r="X43" i="1"/>
  <c r="Z20" i="1"/>
  <c r="Z68" i="1"/>
  <c r="X13" i="1"/>
  <c r="Z62" i="1"/>
  <c r="X32" i="1"/>
  <c r="Y24" i="1"/>
  <c r="X14" i="1"/>
  <c r="Y61" i="1"/>
  <c r="X26" i="1"/>
  <c r="X29" i="1"/>
  <c r="X42" i="1"/>
  <c r="Z21" i="1"/>
  <c r="Y55" i="1"/>
  <c r="X7" i="1"/>
  <c r="Z63" i="1"/>
  <c r="X57" i="1"/>
  <c r="Z38" i="1"/>
  <c r="X11" i="1"/>
  <c r="Y30" i="1"/>
  <c r="Z10" i="1"/>
  <c r="X8" i="1"/>
  <c r="Z35" i="1"/>
  <c r="Z11" i="1"/>
  <c r="X4" i="1"/>
  <c r="X64" i="1"/>
  <c r="Z66" i="1"/>
  <c r="X49" i="1"/>
  <c r="X48" i="1"/>
  <c r="Y34" i="1"/>
  <c r="Z31" i="1"/>
  <c r="Y36" i="1"/>
  <c r="Y25" i="1"/>
  <c r="Y27" i="1"/>
  <c r="Y9" i="1"/>
  <c r="Z13" i="1"/>
  <c r="Z67" i="1"/>
  <c r="X10" i="1"/>
  <c r="X56" i="1"/>
  <c r="Z58" i="1"/>
  <c r="Z34" i="1"/>
  <c r="Z41" i="1"/>
  <c r="X37" i="1"/>
  <c r="X66" i="1"/>
  <c r="Z59" i="1"/>
  <c r="Z46" i="1"/>
  <c r="X25" i="1"/>
  <c r="X51" i="1"/>
  <c r="Z53" i="1"/>
  <c r="Y41" i="1"/>
  <c r="Y68" i="1"/>
  <c r="Z29" i="1"/>
  <c r="Y66" i="1"/>
  <c r="X45" i="1"/>
  <c r="X63" i="1"/>
  <c r="X40" i="1"/>
  <c r="Y47" i="1"/>
  <c r="X16" i="1"/>
  <c r="Z47" i="1"/>
  <c r="Y29" i="1"/>
  <c r="X54" i="1"/>
  <c r="Z50" i="1"/>
  <c r="Z40" i="1"/>
  <c r="Z5" i="1"/>
  <c r="X47" i="1"/>
  <c r="Z7" i="1"/>
  <c r="Z36" i="1"/>
  <c r="X21" i="1"/>
  <c r="Y67" i="1"/>
  <c r="Y69" i="1"/>
  <c r="Z6" i="1"/>
  <c r="X17" i="1"/>
  <c r="Y52" i="1"/>
  <c r="X27" i="1"/>
  <c r="X61" i="1"/>
  <c r="Z27" i="1"/>
  <c r="X15" i="1"/>
  <c r="Z8" i="1"/>
  <c r="X68" i="1"/>
  <c r="Y51" i="1"/>
  <c r="Z61" i="1"/>
  <c r="X35" i="1"/>
  <c r="Y26" i="1"/>
  <c r="Y40" i="1"/>
  <c r="Y49" i="1"/>
  <c r="Z30" i="1"/>
  <c r="Y15" i="1"/>
  <c r="Y8" i="1"/>
  <c r="Z55" i="1"/>
  <c r="Z48" i="1"/>
  <c r="X55" i="1"/>
  <c r="Y62" i="1"/>
  <c r="Z42" i="1"/>
  <c r="X53" i="1"/>
  <c r="X58" i="1"/>
  <c r="Z17" i="1"/>
  <c r="Z49" i="1"/>
  <c r="X6" i="1"/>
  <c r="Z43" i="1"/>
  <c r="Y18" i="1"/>
  <c r="Y23" i="1"/>
  <c r="X34" i="1"/>
  <c r="Y33" i="1"/>
  <c r="Y12" i="1"/>
  <c r="Y11" i="1"/>
  <c r="Z69" i="1"/>
  <c r="X60" i="1"/>
  <c r="Z28" i="1"/>
  <c r="Y63" i="1"/>
  <c r="Y17" i="1"/>
  <c r="Y39" i="1"/>
  <c r="Z57" i="1"/>
  <c r="X22" i="1"/>
  <c r="Z25" i="1"/>
  <c r="Z16" i="1"/>
  <c r="Y37" i="1"/>
  <c r="X30" i="1"/>
  <c r="Z9" i="1"/>
  <c r="Z26" i="1"/>
  <c r="Y13" i="1"/>
  <c r="X44" i="1"/>
  <c r="Y56" i="1"/>
  <c r="X28" i="1"/>
  <c r="X24" i="1"/>
  <c r="Y21" i="1"/>
  <c r="X23" i="1"/>
  <c r="X33" i="1"/>
  <c r="X12" i="1"/>
  <c r="Z52" i="1"/>
  <c r="Z14" i="1"/>
  <c r="Z51" i="1"/>
  <c r="X62" i="1"/>
  <c r="Z54" i="1"/>
  <c r="Y46" i="1"/>
  <c r="Y20" i="1"/>
  <c r="X20" i="1"/>
  <c r="X69" i="1"/>
  <c r="Z60" i="1"/>
  <c r="Z65" i="1"/>
  <c r="Z19" i="1"/>
  <c r="X67" i="1"/>
  <c r="Y50" i="1"/>
  <c r="X52" i="1"/>
  <c r="X65" i="1"/>
  <c r="Z64" i="1"/>
  <c r="Y59" i="1"/>
  <c r="X5" i="1"/>
  <c r="Z33" i="1"/>
  <c r="Z24" i="1"/>
  <c r="Y35" i="1"/>
  <c r="V81" i="1"/>
  <c r="D14" i="4"/>
  <c r="D9" i="4"/>
  <c r="B12" i="4"/>
  <c r="U75" i="1"/>
  <c r="U77" i="1" s="1"/>
  <c r="E15" i="4"/>
  <c r="E13" i="4"/>
  <c r="D16" i="4"/>
  <c r="D10" i="4"/>
  <c r="D12" i="4" s="1"/>
  <c r="E8" i="4"/>
  <c r="E14" i="4"/>
  <c r="C22" i="4"/>
  <c r="C21" i="4"/>
  <c r="D8" i="4"/>
  <c r="U80" i="1"/>
  <c r="D20" i="4"/>
  <c r="D15" i="4"/>
  <c r="E16" i="4"/>
  <c r="V76" i="1"/>
  <c r="D18" i="4"/>
  <c r="V75" i="1"/>
  <c r="B19" i="4"/>
  <c r="V80" i="1"/>
  <c r="E10" i="4"/>
  <c r="D13" i="4"/>
  <c r="AD60" i="1"/>
  <c r="AE54" i="1"/>
  <c r="AE27" i="1"/>
  <c r="AE46" i="1"/>
  <c r="AC68" i="1"/>
  <c r="AE62" i="1"/>
  <c r="AE36" i="1"/>
  <c r="AE51" i="1"/>
  <c r="AC19" i="1"/>
  <c r="AE10" i="1"/>
  <c r="AC6" i="1"/>
  <c r="AD19" i="1"/>
  <c r="AD65" i="1"/>
  <c r="AC24" i="1"/>
  <c r="AC48" i="1"/>
  <c r="AE58" i="1"/>
  <c r="AC27" i="1"/>
  <c r="AE52" i="1"/>
  <c r="AE57" i="1"/>
  <c r="AD9" i="1"/>
  <c r="AC50" i="1"/>
  <c r="AC41" i="1"/>
  <c r="AD41" i="1"/>
  <c r="AE64" i="1"/>
  <c r="AE44" i="1"/>
  <c r="AE43" i="1"/>
  <c r="AE15" i="1"/>
  <c r="AC37" i="1"/>
  <c r="AE50" i="1"/>
  <c r="AC12" i="1"/>
  <c r="AE25" i="1"/>
  <c r="AC14" i="1"/>
  <c r="AE66" i="1"/>
  <c r="AC44" i="1"/>
  <c r="AC45" i="1"/>
  <c r="AD36" i="1"/>
  <c r="AC56" i="1"/>
  <c r="AC28" i="1"/>
  <c r="AC36" i="1"/>
  <c r="AD25" i="1"/>
  <c r="AE34" i="1"/>
  <c r="AD6" i="1"/>
  <c r="AC52" i="1"/>
  <c r="AD58" i="1"/>
  <c r="AE40" i="1"/>
  <c r="AC35" i="1"/>
  <c r="AC57" i="1"/>
  <c r="AC63" i="1"/>
  <c r="AE63" i="1"/>
  <c r="AD63" i="1"/>
  <c r="AD45" i="1"/>
  <c r="AD69" i="1"/>
  <c r="AE55" i="1"/>
  <c r="AD26" i="1"/>
  <c r="AC54" i="1"/>
  <c r="AD37" i="1"/>
  <c r="AC30" i="1"/>
  <c r="AC58" i="1"/>
  <c r="AC32" i="1"/>
  <c r="AE8" i="1"/>
  <c r="AD50" i="1"/>
  <c r="AD27" i="1"/>
  <c r="AD24" i="1"/>
  <c r="AE47" i="1"/>
  <c r="AD47" i="1"/>
  <c r="AD38" i="1"/>
  <c r="AE41" i="1"/>
  <c r="AE4" i="1"/>
  <c r="AC46" i="1"/>
  <c r="AC26" i="1"/>
  <c r="AD8" i="1"/>
  <c r="AD52" i="1"/>
  <c r="AC38" i="1"/>
  <c r="AD11" i="1"/>
  <c r="AE14" i="1"/>
  <c r="AE16" i="1"/>
  <c r="AC69" i="1"/>
  <c r="AE69" i="1"/>
  <c r="AE61" i="1"/>
  <c r="AC60" i="1"/>
  <c r="AE7" i="1"/>
  <c r="AC66" i="1"/>
  <c r="AD22" i="1"/>
  <c r="AD15" i="1"/>
  <c r="AD4" i="1"/>
  <c r="AD48" i="1"/>
  <c r="AD21" i="1"/>
  <c r="AE19" i="1"/>
  <c r="AD59" i="1"/>
  <c r="AD44" i="1"/>
  <c r="AC42" i="1"/>
  <c r="AE17" i="1"/>
  <c r="AC9" i="1"/>
  <c r="AD7" i="1"/>
  <c r="AC40" i="1"/>
  <c r="AE24" i="1"/>
  <c r="AD67" i="1"/>
  <c r="AE33" i="1"/>
  <c r="AD10" i="1"/>
  <c r="AE26" i="1"/>
  <c r="AD28" i="1"/>
  <c r="AE11" i="1"/>
  <c r="AC47" i="1"/>
  <c r="AD68" i="1"/>
  <c r="AC8" i="1"/>
  <c r="AC65" i="1"/>
  <c r="AE48" i="1"/>
  <c r="AE60" i="1"/>
  <c r="AD31" i="1"/>
  <c r="AC15" i="1"/>
  <c r="AC61" i="1"/>
  <c r="AD16" i="1"/>
  <c r="AE32" i="1"/>
  <c r="AD30" i="1"/>
  <c r="AC5" i="1"/>
  <c r="AD61" i="1"/>
  <c r="AD29" i="1"/>
  <c r="AD66" i="1"/>
  <c r="AD51" i="1"/>
  <c r="AD56" i="1"/>
  <c r="AC22" i="1"/>
  <c r="AC64" i="1"/>
  <c r="AD34" i="1"/>
  <c r="AE23" i="1"/>
  <c r="AC33" i="1"/>
  <c r="AC25" i="1"/>
  <c r="AD23" i="1"/>
  <c r="AC34" i="1"/>
  <c r="AD18" i="1"/>
  <c r="AD42" i="1"/>
  <c r="AE65" i="1"/>
  <c r="AC39" i="1"/>
  <c r="AC18" i="1"/>
  <c r="AC13" i="1"/>
  <c r="AD39" i="1"/>
  <c r="AC59" i="1"/>
  <c r="AD32" i="1"/>
  <c r="AC67" i="1"/>
  <c r="AD64" i="1"/>
  <c r="AE6" i="1"/>
  <c r="AE21" i="1"/>
  <c r="AE56" i="1"/>
  <c r="AC29" i="1"/>
  <c r="AE68" i="1"/>
  <c r="AD33" i="1"/>
  <c r="AE13" i="1"/>
  <c r="AD5" i="1"/>
  <c r="AE12" i="1"/>
  <c r="AE38" i="1"/>
  <c r="AC49" i="1"/>
  <c r="AE30" i="1"/>
  <c r="AC31" i="1"/>
  <c r="AD57" i="1"/>
  <c r="AD55" i="1"/>
  <c r="AD49" i="1"/>
  <c r="AD62" i="1"/>
  <c r="AC16" i="1"/>
  <c r="AC43" i="1"/>
  <c r="AC7" i="1"/>
  <c r="AE29" i="1"/>
  <c r="AE18" i="1"/>
  <c r="AD13" i="1"/>
  <c r="AD20" i="1"/>
  <c r="AC51" i="1"/>
  <c r="AE39" i="1"/>
  <c r="AE35" i="1"/>
  <c r="AD14" i="1"/>
  <c r="AD40" i="1"/>
  <c r="AD43" i="1"/>
  <c r="AD46" i="1"/>
  <c r="AD12" i="1"/>
  <c r="AD17" i="1"/>
  <c r="AC11" i="1"/>
  <c r="AE22" i="1"/>
  <c r="AD54" i="1"/>
  <c r="AE28" i="1"/>
  <c r="AD53" i="1"/>
  <c r="AE37" i="1"/>
  <c r="AE9" i="1"/>
  <c r="AE67" i="1"/>
  <c r="AE45" i="1"/>
  <c r="AC10" i="1"/>
  <c r="AE5" i="1"/>
  <c r="AE49" i="1"/>
  <c r="AE31" i="1"/>
  <c r="AE42" i="1"/>
  <c r="AC62" i="1"/>
  <c r="AC17" i="1"/>
  <c r="AC55" i="1"/>
  <c r="AC23" i="1"/>
  <c r="AC20" i="1"/>
  <c r="AE20" i="1"/>
  <c r="AE53" i="1"/>
  <c r="AC53" i="1"/>
  <c r="AD35" i="1"/>
  <c r="AE59" i="1"/>
  <c r="AC4" i="1"/>
  <c r="AC21" i="1"/>
  <c r="M21" i="4" l="1"/>
  <c r="AM30" i="1"/>
  <c r="AM23" i="1"/>
  <c r="AO39" i="1"/>
  <c r="AM16" i="1"/>
  <c r="AO5" i="1"/>
  <c r="AN62" i="1"/>
  <c r="AO55" i="1"/>
  <c r="AO61" i="1"/>
  <c r="AN50" i="1"/>
  <c r="AO14" i="1"/>
  <c r="AN8" i="1"/>
  <c r="AO56" i="1"/>
  <c r="AM6" i="1"/>
  <c r="AN31" i="1"/>
  <c r="AM33" i="1"/>
  <c r="AN29" i="1"/>
  <c r="AM19" i="1"/>
  <c r="AN58" i="1"/>
  <c r="AN57" i="1"/>
  <c r="AM47" i="1"/>
  <c r="AO57" i="1"/>
  <c r="AN59" i="1"/>
  <c r="AO33" i="1"/>
  <c r="AO10" i="1"/>
  <c r="AN10" i="1"/>
  <c r="AO19" i="1"/>
  <c r="AO53" i="1"/>
  <c r="AM8" i="1"/>
  <c r="AM46" i="1"/>
  <c r="AN21" i="1"/>
  <c r="AM57" i="1"/>
  <c r="I21" i="4"/>
  <c r="I19" i="4"/>
  <c r="AN40" i="1"/>
  <c r="AM11" i="1"/>
  <c r="AM5" i="1"/>
  <c r="AN19" i="1"/>
  <c r="AM36" i="1"/>
  <c r="AN6" i="1"/>
  <c r="AN44" i="1"/>
  <c r="AO58" i="1"/>
  <c r="AM60" i="1"/>
  <c r="AO49" i="1"/>
  <c r="AO17" i="1"/>
  <c r="AN48" i="1"/>
  <c r="AO52" i="1"/>
  <c r="AN35" i="1"/>
  <c r="AN22" i="1"/>
  <c r="AO48" i="1"/>
  <c r="AM55" i="1"/>
  <c r="AM14" i="1"/>
  <c r="AM7" i="1"/>
  <c r="AO67" i="1"/>
  <c r="AN41" i="1"/>
  <c r="AO20" i="1"/>
  <c r="AN61" i="1"/>
  <c r="AN65" i="1"/>
  <c r="AN16" i="1"/>
  <c r="AO12" i="1"/>
  <c r="AO25" i="1"/>
  <c r="AN36" i="1"/>
  <c r="AN37" i="1"/>
  <c r="AN20" i="1"/>
  <c r="AO26" i="1"/>
  <c r="AN54" i="1"/>
  <c r="AM15" i="1"/>
  <c r="AN25" i="1"/>
  <c r="AN32" i="1"/>
  <c r="AO41" i="1"/>
  <c r="AO68" i="1"/>
  <c r="AM34" i="1"/>
  <c r="AN24" i="1"/>
  <c r="AM28" i="1"/>
  <c r="AO38" i="1"/>
  <c r="AO62" i="1"/>
  <c r="AO9" i="1"/>
  <c r="AM44" i="1"/>
  <c r="AO69" i="1"/>
  <c r="AM10" i="1"/>
  <c r="AM12" i="1"/>
  <c r="AN23" i="1"/>
  <c r="AM51" i="1"/>
  <c r="AO60" i="1"/>
  <c r="AM17" i="1"/>
  <c r="AO34" i="1"/>
  <c r="AM26" i="1"/>
  <c r="AM22" i="1"/>
  <c r="AN53" i="1"/>
  <c r="AN69" i="1"/>
  <c r="AM59" i="1"/>
  <c r="AM50" i="1"/>
  <c r="AO8" i="1"/>
  <c r="AM62" i="1"/>
  <c r="AN28" i="1"/>
  <c r="AM13" i="1"/>
  <c r="AM43" i="1"/>
  <c r="AN60" i="1"/>
  <c r="AM35" i="1"/>
  <c r="AM66" i="1"/>
  <c r="AM48" i="1"/>
  <c r="AM42" i="1"/>
  <c r="AM9" i="1"/>
  <c r="AN15" i="1"/>
  <c r="AN27" i="1"/>
  <c r="AO66" i="1"/>
  <c r="AN43" i="1"/>
  <c r="AM54" i="1"/>
  <c r="AO35" i="1"/>
  <c r="AO29" i="1"/>
  <c r="AM29" i="1"/>
  <c r="AO7" i="1"/>
  <c r="AO18" i="1"/>
  <c r="AM25" i="1"/>
  <c r="AN14" i="1"/>
  <c r="AM20" i="1"/>
  <c r="AO21" i="1"/>
  <c r="AM58" i="1"/>
  <c r="AN30" i="1"/>
  <c r="AN7" i="1"/>
  <c r="AO51" i="1"/>
  <c r="AM64" i="1"/>
  <c r="AM67" i="1"/>
  <c r="AO30" i="1"/>
  <c r="AO24" i="1"/>
  <c r="AM21" i="1"/>
  <c r="AO31" i="1"/>
  <c r="AM41" i="1"/>
  <c r="AO59" i="1"/>
  <c r="AM37" i="1"/>
  <c r="AN46" i="1"/>
  <c r="AM18" i="1"/>
  <c r="AM52" i="1"/>
  <c r="AO50" i="1"/>
  <c r="AO13" i="1"/>
  <c r="AO37" i="1"/>
  <c r="AO45" i="1"/>
  <c r="AO63" i="1"/>
  <c r="AN49" i="1"/>
  <c r="AM38" i="1"/>
  <c r="AN56" i="1"/>
  <c r="AM40" i="1"/>
  <c r="AN26" i="1"/>
  <c r="AO54" i="1"/>
  <c r="AO40" i="1"/>
  <c r="AM39" i="1"/>
  <c r="AM27" i="1"/>
  <c r="AN52" i="1"/>
  <c r="AN42" i="1"/>
  <c r="AM65" i="1"/>
  <c r="AO43" i="1"/>
  <c r="AN17" i="1"/>
  <c r="AO23" i="1"/>
  <c r="AO36" i="1"/>
  <c r="AN66" i="1"/>
  <c r="AO65" i="1"/>
  <c r="AM56" i="1"/>
  <c r="AN9" i="1"/>
  <c r="AN13" i="1"/>
  <c r="AN4" i="1"/>
  <c r="AM49" i="1"/>
  <c r="AN64" i="1"/>
  <c r="AO64" i="1"/>
  <c r="AN18" i="1"/>
  <c r="AO16" i="1"/>
  <c r="AN51" i="1"/>
  <c r="AM31" i="1"/>
  <c r="AM4" i="1"/>
  <c r="AM61" i="1"/>
  <c r="AN12" i="1"/>
  <c r="AM68" i="1"/>
  <c r="AO42" i="1"/>
  <c r="AN63" i="1"/>
  <c r="AM53" i="1"/>
  <c r="AM63" i="1"/>
  <c r="AO15" i="1"/>
  <c r="AN38" i="1"/>
  <c r="AM45" i="1"/>
  <c r="AN47" i="1"/>
  <c r="AN11" i="1"/>
  <c r="AO44" i="1"/>
  <c r="AO47" i="1"/>
  <c r="AO11" i="1"/>
  <c r="AO32" i="1"/>
  <c r="AN5" i="1"/>
  <c r="AO46" i="1"/>
  <c r="AO28" i="1"/>
  <c r="AM69" i="1"/>
  <c r="AN34" i="1"/>
  <c r="AN67" i="1"/>
  <c r="AN45" i="1"/>
  <c r="AO22" i="1"/>
  <c r="AN39" i="1"/>
  <c r="AN55" i="1"/>
  <c r="AO4" i="1"/>
  <c r="AN33" i="1"/>
  <c r="AO27" i="1"/>
  <c r="AM32" i="1"/>
  <c r="AO6" i="1"/>
  <c r="AN68" i="1"/>
  <c r="AM54" i="2"/>
  <c r="AN59" i="2"/>
  <c r="AM64" i="2"/>
  <c r="AN65" i="2"/>
  <c r="AO51" i="3"/>
  <c r="AM13" i="3"/>
  <c r="AO4" i="2"/>
  <c r="AO10" i="2"/>
  <c r="AN13" i="2"/>
  <c r="AN28" i="2"/>
  <c r="AM43" i="2"/>
  <c r="AN64" i="2"/>
  <c r="AO22" i="2"/>
  <c r="AM39" i="2"/>
  <c r="AO29" i="2"/>
  <c r="AN21" i="2"/>
  <c r="AM22" i="2"/>
  <c r="AN63" i="2"/>
  <c r="AO66" i="2"/>
  <c r="AM58" i="2"/>
  <c r="AM21" i="2"/>
  <c r="AO28" i="2"/>
  <c r="AM60" i="2"/>
  <c r="AM37" i="2"/>
  <c r="AO49" i="2"/>
  <c r="AM53" i="2"/>
  <c r="AM28" i="2"/>
  <c r="AM33" i="2"/>
  <c r="AN38" i="2"/>
  <c r="AM65" i="2"/>
  <c r="AN30" i="2"/>
  <c r="AO56" i="2"/>
  <c r="AO53" i="2"/>
  <c r="AO20" i="2"/>
  <c r="AN43" i="2"/>
  <c r="AO5" i="2"/>
  <c r="AN41" i="2"/>
  <c r="I12" i="4"/>
  <c r="AM56" i="2"/>
  <c r="AM69" i="2"/>
  <c r="AM27" i="2"/>
  <c r="AN67" i="2"/>
  <c r="AM12" i="2"/>
  <c r="AM34" i="2"/>
  <c r="AN27" i="2"/>
  <c r="AN39" i="2"/>
  <c r="AO15" i="2"/>
  <c r="AM16" i="2"/>
  <c r="AM15" i="2"/>
  <c r="AO68" i="2"/>
  <c r="AN66" i="2"/>
  <c r="AN42" i="2"/>
  <c r="AM32" i="2"/>
  <c r="AO40" i="2"/>
  <c r="AO64" i="2"/>
  <c r="AO60" i="2"/>
  <c r="AN18" i="2"/>
  <c r="AM31" i="2"/>
  <c r="AO39" i="2"/>
  <c r="AN37" i="2"/>
  <c r="AM17" i="2"/>
  <c r="AO42" i="2"/>
  <c r="AN6" i="2"/>
  <c r="AM67" i="2"/>
  <c r="AO32" i="2"/>
  <c r="AO55" i="2"/>
  <c r="AN54" i="2"/>
  <c r="AN22" i="2"/>
  <c r="AM30" i="2"/>
  <c r="AN25" i="2"/>
  <c r="AN60" i="2"/>
  <c r="AN8" i="2"/>
  <c r="AO38" i="2"/>
  <c r="AN14" i="2"/>
  <c r="AN66" i="3"/>
  <c r="AN32" i="3"/>
  <c r="AN50" i="3"/>
  <c r="AN65" i="3"/>
  <c r="AO45" i="3"/>
  <c r="AN18" i="3"/>
  <c r="AM34" i="3"/>
  <c r="AN36" i="2"/>
  <c r="AM52" i="2"/>
  <c r="AO65" i="2"/>
  <c r="AM5" i="2"/>
  <c r="AN47" i="2"/>
  <c r="AM23" i="2"/>
  <c r="AM25" i="2"/>
  <c r="AO62" i="2"/>
  <c r="AO58" i="2"/>
  <c r="AM35" i="2"/>
  <c r="AM29" i="2"/>
  <c r="AN11" i="2"/>
  <c r="AN29" i="2"/>
  <c r="AO35" i="2"/>
  <c r="AN53" i="2"/>
  <c r="AO36" i="2"/>
  <c r="AM55" i="2"/>
  <c r="AO48" i="2"/>
  <c r="AO67" i="2"/>
  <c r="AO44" i="2"/>
  <c r="AN7" i="2"/>
  <c r="AM13" i="2"/>
  <c r="AN15" i="2"/>
  <c r="AN24" i="2"/>
  <c r="AO30" i="2"/>
  <c r="AN33" i="2"/>
  <c r="AM26" i="2"/>
  <c r="AO26" i="2"/>
  <c r="AO50" i="2"/>
  <c r="AO9" i="2"/>
  <c r="AO16" i="2"/>
  <c r="AO54" i="2"/>
  <c r="AO51" i="2"/>
  <c r="AM62" i="2"/>
  <c r="AM66" i="2"/>
  <c r="AM51" i="2"/>
  <c r="AO46" i="2"/>
  <c r="AN26" i="2"/>
  <c r="AO45" i="2"/>
  <c r="AM61" i="2"/>
  <c r="AM14" i="2"/>
  <c r="AM19" i="2"/>
  <c r="AN55" i="2"/>
  <c r="AM40" i="2"/>
  <c r="AM57" i="2"/>
  <c r="AM36" i="2"/>
  <c r="AN52" i="2"/>
  <c r="AN17" i="2"/>
  <c r="AM49" i="2"/>
  <c r="AO27" i="2"/>
  <c r="AN35" i="2"/>
  <c r="AN23" i="2"/>
  <c r="AN58" i="2"/>
  <c r="AN61" i="2"/>
  <c r="AN16" i="2"/>
  <c r="AN51" i="2"/>
  <c r="AM18" i="2"/>
  <c r="AM9" i="2"/>
  <c r="AM68" i="2"/>
  <c r="AO24" i="2"/>
  <c r="AM63" i="2"/>
  <c r="AM20" i="2"/>
  <c r="AN10" i="2"/>
  <c r="AN40" i="2"/>
  <c r="AM45" i="2"/>
  <c r="AO34" i="2"/>
  <c r="AO18" i="2"/>
  <c r="AO33" i="2"/>
  <c r="AN68" i="2"/>
  <c r="AM6" i="2"/>
  <c r="AM11" i="2"/>
  <c r="AN57" i="2"/>
  <c r="AO63" i="2"/>
  <c r="AM24" i="2"/>
  <c r="AN56" i="2"/>
  <c r="AM42" i="2"/>
  <c r="AN34" i="2"/>
  <c r="AO17" i="2"/>
  <c r="AN50" i="2"/>
  <c r="AM47" i="2"/>
  <c r="AN4" i="2"/>
  <c r="AO69" i="2"/>
  <c r="AM50" i="2"/>
  <c r="AM7" i="2"/>
  <c r="AO52" i="2"/>
  <c r="AO25" i="2"/>
  <c r="AN49" i="2"/>
  <c r="AO13" i="2"/>
  <c r="AN44" i="2"/>
  <c r="AN62" i="2"/>
  <c r="AM10" i="2"/>
  <c r="AN31" i="2"/>
  <c r="AN45" i="2"/>
  <c r="AO8" i="2"/>
  <c r="AM48" i="2"/>
  <c r="AO12" i="2"/>
  <c r="AO47" i="2"/>
  <c r="AN9" i="2"/>
  <c r="AO11" i="2"/>
  <c r="AN5" i="2"/>
  <c r="AO41" i="2"/>
  <c r="AN19" i="2"/>
  <c r="AM44" i="2"/>
  <c r="AM41" i="2"/>
  <c r="AM46" i="2"/>
  <c r="AO59" i="2"/>
  <c r="AO14" i="2"/>
  <c r="AO43" i="2"/>
  <c r="AN69" i="2"/>
  <c r="AM59" i="2"/>
  <c r="AO23" i="2"/>
  <c r="AO7" i="2"/>
  <c r="AO57" i="2"/>
  <c r="AO6" i="2"/>
  <c r="AM4" i="2"/>
  <c r="AO21" i="2"/>
  <c r="AN12" i="2"/>
  <c r="AO37" i="2"/>
  <c r="AO61" i="2"/>
  <c r="AN48" i="2"/>
  <c r="AO31" i="2"/>
  <c r="AO19" i="2"/>
  <c r="AN32" i="2"/>
  <c r="AN20" i="2"/>
  <c r="AM8" i="2"/>
  <c r="AN46" i="2"/>
  <c r="AN53" i="3"/>
  <c r="AN38" i="3"/>
  <c r="AO60" i="3"/>
  <c r="AM36" i="3"/>
  <c r="AO53" i="3"/>
  <c r="AO28" i="3"/>
  <c r="AO8" i="3"/>
  <c r="AO7" i="3"/>
  <c r="AO69" i="3"/>
  <c r="AO57" i="3"/>
  <c r="AM53" i="3"/>
  <c r="AO12" i="3"/>
  <c r="AM63" i="3"/>
  <c r="AM29" i="3"/>
  <c r="AO39" i="3"/>
  <c r="AN8" i="3"/>
  <c r="AM33" i="3"/>
  <c r="AN17" i="3"/>
  <c r="AO6" i="3"/>
  <c r="AN54" i="3"/>
  <c r="AO38" i="3"/>
  <c r="AN36" i="3"/>
  <c r="AN62" i="3"/>
  <c r="AO55" i="3"/>
  <c r="AN40" i="3"/>
  <c r="AN39" i="3"/>
  <c r="AM18" i="3"/>
  <c r="AM21" i="3"/>
  <c r="AO35" i="3"/>
  <c r="AN68" i="3"/>
  <c r="AN59" i="3"/>
  <c r="AO20" i="3"/>
  <c r="AN20" i="3"/>
  <c r="AN43" i="3"/>
  <c r="AM16" i="3"/>
  <c r="AN58" i="3"/>
  <c r="AM4" i="3"/>
  <c r="AO41" i="3"/>
  <c r="AN11" i="3"/>
  <c r="AO50" i="3"/>
  <c r="AM20" i="3"/>
  <c r="AO56" i="3"/>
  <c r="AM59" i="3"/>
  <c r="AN9" i="3"/>
  <c r="AM40" i="3"/>
  <c r="AN7" i="3"/>
  <c r="AN24" i="3"/>
  <c r="AM48" i="3"/>
  <c r="AM67" i="3"/>
  <c r="AN34" i="3"/>
  <c r="AO49" i="3"/>
  <c r="AO47" i="3"/>
  <c r="AM10" i="3"/>
  <c r="AN31" i="3"/>
  <c r="AO65" i="3"/>
  <c r="AO22" i="3"/>
  <c r="AN22" i="3"/>
  <c r="AM6" i="3"/>
  <c r="AO68" i="3"/>
  <c r="AO54" i="3"/>
  <c r="AN60" i="3"/>
  <c r="AM37" i="3"/>
  <c r="AO11" i="3"/>
  <c r="AM38" i="3"/>
  <c r="AM12" i="3"/>
  <c r="AM65" i="3"/>
  <c r="AO9" i="3"/>
  <c r="AO37" i="3"/>
  <c r="AN23" i="3"/>
  <c r="AN26" i="3"/>
  <c r="AM26" i="3"/>
  <c r="AO63" i="3"/>
  <c r="AM64" i="3"/>
  <c r="AM24" i="3"/>
  <c r="AN42" i="3"/>
  <c r="AM56" i="3"/>
  <c r="AM61" i="3"/>
  <c r="AO14" i="3"/>
  <c r="AO31" i="3"/>
  <c r="AN56" i="3"/>
  <c r="AO13" i="3"/>
  <c r="AN52" i="3"/>
  <c r="AN48" i="3"/>
  <c r="AO43" i="3"/>
  <c r="AO44" i="3"/>
  <c r="AO19" i="3"/>
  <c r="AM60" i="3"/>
  <c r="AO64" i="3"/>
  <c r="AM11" i="3"/>
  <c r="AO26" i="3"/>
  <c r="AM43" i="3"/>
  <c r="AM49" i="3"/>
  <c r="AM23" i="3"/>
  <c r="AN46" i="3"/>
  <c r="AN12" i="3"/>
  <c r="AN4" i="3"/>
  <c r="AN29" i="3"/>
  <c r="AM28" i="3"/>
  <c r="AO61" i="3"/>
  <c r="AN10" i="3"/>
  <c r="AM7" i="3"/>
  <c r="AM17" i="3"/>
  <c r="AO17" i="3"/>
  <c r="AO24" i="3"/>
  <c r="AO66" i="3"/>
  <c r="AM25" i="3"/>
  <c r="AO46" i="3"/>
  <c r="AM27" i="3"/>
  <c r="AO62" i="3"/>
  <c r="AN13" i="3"/>
  <c r="AM14" i="3"/>
  <c r="AM68" i="3"/>
  <c r="AO36" i="3"/>
  <c r="AN33" i="3"/>
  <c r="AM42" i="3"/>
  <c r="AM57" i="3"/>
  <c r="AN45" i="3"/>
  <c r="AN28" i="3"/>
  <c r="AM32" i="3"/>
  <c r="AN61" i="3"/>
  <c r="AM30" i="3"/>
  <c r="AN49" i="3"/>
  <c r="AM39" i="3"/>
  <c r="AM51" i="3"/>
  <c r="AM19" i="3"/>
  <c r="AM22" i="3"/>
  <c r="AM69" i="3"/>
  <c r="AN41" i="3"/>
  <c r="AO18" i="3"/>
  <c r="AO16" i="3"/>
  <c r="AO23" i="3"/>
  <c r="AM45" i="3"/>
  <c r="AO4" i="3"/>
  <c r="AO58" i="3"/>
  <c r="AM54" i="3"/>
  <c r="AN25" i="3"/>
  <c r="AO32" i="3"/>
  <c r="AM8" i="3"/>
  <c r="AN44" i="3"/>
  <c r="AN64" i="3"/>
  <c r="AO40" i="3"/>
  <c r="AM58" i="3"/>
  <c r="AN47" i="3"/>
  <c r="AO42" i="3"/>
  <c r="AO30" i="3"/>
  <c r="AN21" i="3"/>
  <c r="AO59" i="3"/>
  <c r="AM62" i="3"/>
  <c r="AO10" i="3"/>
  <c r="AN55" i="3"/>
  <c r="AN37" i="3"/>
  <c r="AO48" i="3"/>
  <c r="AM44" i="3"/>
  <c r="AM66" i="3"/>
  <c r="AO15" i="3"/>
  <c r="AN63" i="3"/>
  <c r="AO29" i="3"/>
  <c r="AO25" i="3"/>
  <c r="AO67" i="3"/>
  <c r="AN67" i="3"/>
  <c r="AN30" i="3"/>
  <c r="AN27" i="3"/>
  <c r="AN15" i="3"/>
  <c r="AM52" i="3"/>
  <c r="AN35" i="3"/>
  <c r="AM46" i="3"/>
  <c r="AN16" i="3"/>
  <c r="AO52" i="3"/>
  <c r="AN57" i="3"/>
  <c r="AM5" i="3"/>
  <c r="AM35" i="3"/>
  <c r="AM9" i="3"/>
  <c r="AM41" i="3"/>
  <c r="AM55" i="3"/>
  <c r="AO27" i="3"/>
  <c r="AO33" i="3"/>
  <c r="AO5" i="3"/>
  <c r="AN6" i="3"/>
  <c r="AN19" i="3"/>
  <c r="AM50" i="3"/>
  <c r="AN51" i="3"/>
  <c r="AN5" i="3"/>
  <c r="AM47" i="3"/>
  <c r="AO21" i="3"/>
  <c r="AM15" i="3"/>
  <c r="AN69" i="3"/>
  <c r="AM31" i="3"/>
  <c r="AN14" i="3"/>
  <c r="AA59" i="1"/>
  <c r="AA39" i="1"/>
  <c r="AA45" i="1"/>
  <c r="AA51" i="1"/>
  <c r="AB35" i="2"/>
  <c r="AB26" i="2"/>
  <c r="AA68" i="2"/>
  <c r="AB7" i="2"/>
  <c r="AB25" i="2"/>
  <c r="AB12" i="2"/>
  <c r="AA66" i="2"/>
  <c r="AB5" i="2"/>
  <c r="AA62" i="2"/>
  <c r="AA20" i="2"/>
  <c r="AA4" i="2"/>
  <c r="AB10" i="2"/>
  <c r="AA60" i="2"/>
  <c r="AA8" i="2"/>
  <c r="AB49" i="2"/>
  <c r="AA53" i="2"/>
  <c r="AA50" i="2"/>
  <c r="AA61" i="2"/>
  <c r="AA69" i="2"/>
  <c r="AA46" i="1"/>
  <c r="AA63" i="1"/>
  <c r="AB59" i="1"/>
  <c r="AB69" i="1"/>
  <c r="AB27" i="1"/>
  <c r="AA43" i="1"/>
  <c r="AA44" i="1"/>
  <c r="AA40" i="1"/>
  <c r="AB31" i="1"/>
  <c r="E12" i="4"/>
  <c r="AH66" i="3"/>
  <c r="AJ60" i="3"/>
  <c r="AH67" i="3"/>
  <c r="AI55" i="3"/>
  <c r="AI54" i="3"/>
  <c r="AI44" i="3"/>
  <c r="AI19" i="3"/>
  <c r="AJ27" i="3"/>
  <c r="AJ30" i="3"/>
  <c r="AJ31" i="3"/>
  <c r="AI51" i="3"/>
  <c r="AI65" i="3"/>
  <c r="AI43" i="3"/>
  <c r="AI64" i="3"/>
  <c r="AI58" i="3"/>
  <c r="AH62" i="3"/>
  <c r="AH43" i="3"/>
  <c r="AI26" i="3"/>
  <c r="AI13" i="3"/>
  <c r="AI32" i="3"/>
  <c r="AI25" i="3"/>
  <c r="AJ52" i="3"/>
  <c r="AI30" i="3"/>
  <c r="AH27" i="3"/>
  <c r="AI57" i="3"/>
  <c r="AH13" i="3"/>
  <c r="AI66" i="3"/>
  <c r="AJ9" i="3"/>
  <c r="AJ54" i="3"/>
  <c r="AJ61" i="3"/>
  <c r="AI53" i="3"/>
  <c r="AH16" i="3"/>
  <c r="AH21" i="3"/>
  <c r="AJ19" i="3"/>
  <c r="AI56" i="3"/>
  <c r="AI4" i="3"/>
  <c r="AH22" i="3"/>
  <c r="AI38" i="3"/>
  <c r="AJ25" i="3"/>
  <c r="AH8" i="3"/>
  <c r="AH54" i="3"/>
  <c r="AI47" i="3"/>
  <c r="AJ40" i="3"/>
  <c r="AI10" i="3"/>
  <c r="AJ47" i="3"/>
  <c r="AH69" i="3"/>
  <c r="AH7" i="3"/>
  <c r="AI34" i="3"/>
  <c r="AI20" i="3"/>
  <c r="AH9" i="3"/>
  <c r="AJ46" i="3"/>
  <c r="AH57" i="3"/>
  <c r="AH17" i="3"/>
  <c r="AH61" i="3"/>
  <c r="AI17" i="3"/>
  <c r="AJ10" i="3"/>
  <c r="AI31" i="3"/>
  <c r="AH50" i="3"/>
  <c r="AH59" i="3"/>
  <c r="AH32" i="3"/>
  <c r="AI46" i="3"/>
  <c r="AI40" i="3"/>
  <c r="AH19" i="3"/>
  <c r="AJ68" i="3"/>
  <c r="AJ23" i="3"/>
  <c r="AH52" i="3"/>
  <c r="AJ16" i="3"/>
  <c r="AH14" i="3"/>
  <c r="AH29" i="3"/>
  <c r="AJ8" i="3"/>
  <c r="AJ57" i="3"/>
  <c r="AJ43" i="3"/>
  <c r="AI11" i="3"/>
  <c r="AH5" i="3"/>
  <c r="AI41" i="3"/>
  <c r="AI5" i="3"/>
  <c r="AH23" i="3"/>
  <c r="AJ69" i="3"/>
  <c r="AI37" i="3"/>
  <c r="AH55" i="3"/>
  <c r="AJ20" i="3"/>
  <c r="AH49" i="3"/>
  <c r="AI9" i="3"/>
  <c r="AH12" i="3"/>
  <c r="AI59" i="3"/>
  <c r="AJ17" i="3"/>
  <c r="AH68" i="3"/>
  <c r="AI6" i="3"/>
  <c r="AI60" i="3"/>
  <c r="AH18" i="3"/>
  <c r="AI50" i="3"/>
  <c r="AH44" i="3"/>
  <c r="AH41" i="3"/>
  <c r="AI15" i="3"/>
  <c r="AI45" i="3"/>
  <c r="AJ21" i="3"/>
  <c r="AJ45" i="3"/>
  <c r="AH10" i="3"/>
  <c r="AJ29" i="3"/>
  <c r="AH34" i="3"/>
  <c r="AI14" i="3"/>
  <c r="AJ41" i="3"/>
  <c r="AH37" i="3"/>
  <c r="AH36" i="3"/>
  <c r="AH35" i="3"/>
  <c r="AJ65" i="3"/>
  <c r="AI12" i="3"/>
  <c r="AJ63" i="3"/>
  <c r="AH56" i="3"/>
  <c r="AH15" i="3"/>
  <c r="AJ22" i="3"/>
  <c r="AJ14" i="3"/>
  <c r="AH20" i="3"/>
  <c r="AJ37" i="3"/>
  <c r="AH39" i="3"/>
  <c r="AJ18" i="3"/>
  <c r="AI23" i="3"/>
  <c r="AJ12" i="3"/>
  <c r="AJ6" i="3"/>
  <c r="AH58" i="3"/>
  <c r="AJ26" i="3"/>
  <c r="AH53" i="3"/>
  <c r="AI35" i="3"/>
  <c r="AJ32" i="3"/>
  <c r="AJ44" i="3"/>
  <c r="AI29" i="3"/>
  <c r="AJ53" i="3"/>
  <c r="AJ49" i="3"/>
  <c r="AJ39" i="3"/>
  <c r="AI18" i="3"/>
  <c r="AH4" i="3"/>
  <c r="AI63" i="3"/>
  <c r="AJ42" i="3"/>
  <c r="AH26" i="3"/>
  <c r="AH28" i="3"/>
  <c r="AI8" i="3"/>
  <c r="AJ33" i="3"/>
  <c r="AJ48" i="3"/>
  <c r="AJ24" i="3"/>
  <c r="AH45" i="3"/>
  <c r="AI22" i="3"/>
  <c r="AJ38" i="3"/>
  <c r="AH64" i="3"/>
  <c r="AI21" i="3"/>
  <c r="AH40" i="3"/>
  <c r="AI69" i="3"/>
  <c r="AH51" i="3"/>
  <c r="AH47" i="3"/>
  <c r="AI49" i="3"/>
  <c r="AJ34" i="3"/>
  <c r="AH46" i="3"/>
  <c r="AH30" i="3"/>
  <c r="AH42" i="3"/>
  <c r="AH31" i="3"/>
  <c r="AJ67" i="3"/>
  <c r="AI62" i="3"/>
  <c r="AI39" i="3"/>
  <c r="AI52" i="3"/>
  <c r="AJ64" i="3"/>
  <c r="AJ59" i="3"/>
  <c r="AJ15" i="3"/>
  <c r="AI61" i="3"/>
  <c r="H19" i="4"/>
  <c r="AA21" i="1"/>
  <c r="AB22" i="1"/>
  <c r="AA13" i="1"/>
  <c r="AB49" i="1"/>
  <c r="AA11" i="1"/>
  <c r="AA14" i="1"/>
  <c r="AJ4" i="3"/>
  <c r="AH24" i="3"/>
  <c r="AI36" i="3"/>
  <c r="AJ50" i="3"/>
  <c r="AH33" i="3"/>
  <c r="AH25" i="3"/>
  <c r="AI48" i="3"/>
  <c r="AI27" i="3"/>
  <c r="AI67" i="3"/>
  <c r="AJ51" i="3"/>
  <c r="AI24" i="3"/>
  <c r="AJ62" i="3"/>
  <c r="AJ5" i="3"/>
  <c r="AJ58" i="3"/>
  <c r="AJ11" i="3"/>
  <c r="AJ66" i="3"/>
  <c r="AH63" i="3"/>
  <c r="AI42" i="3"/>
  <c r="AJ28" i="3"/>
  <c r="AH38" i="3"/>
  <c r="AJ55" i="3"/>
  <c r="AJ7" i="3"/>
  <c r="AH48" i="3"/>
  <c r="AJ13" i="3"/>
  <c r="AI33" i="3"/>
  <c r="AH65" i="3"/>
  <c r="AJ36" i="3"/>
  <c r="AI16" i="3"/>
  <c r="AI68" i="3"/>
  <c r="AH11" i="3"/>
  <c r="AJ35" i="3"/>
  <c r="AH60" i="3"/>
  <c r="AI7" i="3"/>
  <c r="AH6" i="3"/>
  <c r="AJ56" i="3"/>
  <c r="M22" i="4"/>
  <c r="AB56" i="2"/>
  <c r="AA19" i="2"/>
  <c r="AA41" i="2"/>
  <c r="AB41" i="2"/>
  <c r="AA40" i="2"/>
  <c r="AA34" i="2"/>
  <c r="AA28" i="2"/>
  <c r="AB13" i="2"/>
  <c r="AA12" i="2"/>
  <c r="AB36" i="2"/>
  <c r="AA49" i="2"/>
  <c r="AB48" i="2"/>
  <c r="AB51" i="2"/>
  <c r="AB46" i="2"/>
  <c r="AB18" i="2"/>
  <c r="AA39" i="2"/>
  <c r="AB8" i="2"/>
  <c r="AB30" i="2"/>
  <c r="AB45" i="2"/>
  <c r="AA44" i="2"/>
  <c r="AB22" i="2"/>
  <c r="AA63" i="2"/>
  <c r="AA21" i="2"/>
  <c r="AA38" i="2"/>
  <c r="AB32" i="2"/>
  <c r="AB62" i="2"/>
  <c r="AB59" i="2"/>
  <c r="AB31" i="2"/>
  <c r="AB19" i="2"/>
  <c r="AA26" i="2"/>
  <c r="AB58" i="2"/>
  <c r="AB63" i="2"/>
  <c r="AB9" i="2"/>
  <c r="AB6" i="2"/>
  <c r="AA67" i="2"/>
  <c r="AB44" i="2"/>
  <c r="AA30" i="2"/>
  <c r="AB37" i="2"/>
  <c r="AB64" i="2"/>
  <c r="AB52" i="2"/>
  <c r="AB15" i="2"/>
  <c r="AA55" i="2"/>
  <c r="AA59" i="2"/>
  <c r="AA48" i="2"/>
  <c r="AB61" i="2"/>
  <c r="AA23" i="2"/>
  <c r="AB47" i="2"/>
  <c r="AB42" i="2"/>
  <c r="AA27" i="2"/>
  <c r="AB54" i="2"/>
  <c r="AB68" i="2"/>
  <c r="AA31" i="2"/>
  <c r="AB29" i="2"/>
  <c r="AA51" i="2"/>
  <c r="AB39" i="2"/>
  <c r="AA64" i="2"/>
  <c r="AB20" i="2"/>
  <c r="AA15" i="2"/>
  <c r="AA11" i="2"/>
  <c r="AB24" i="2"/>
  <c r="AA65" i="2"/>
  <c r="AA24" i="2"/>
  <c r="AA33" i="2"/>
  <c r="AB50" i="2"/>
  <c r="AB38" i="2"/>
  <c r="AA10" i="2"/>
  <c r="AB69" i="2"/>
  <c r="AA18" i="2"/>
  <c r="AA57" i="2"/>
  <c r="AB40" i="2"/>
  <c r="AB27" i="2"/>
  <c r="AA46" i="2"/>
  <c r="AB60" i="2"/>
  <c r="AB28" i="2"/>
  <c r="AA16" i="2"/>
  <c r="AB16" i="2"/>
  <c r="AA5" i="2"/>
  <c r="AA35" i="2"/>
  <c r="AA7" i="2"/>
  <c r="AA54" i="2"/>
  <c r="AB11" i="2"/>
  <c r="AA45" i="2"/>
  <c r="AB14" i="2"/>
  <c r="AB53" i="2"/>
  <c r="AA25" i="2"/>
  <c r="AA43" i="2"/>
  <c r="AA47" i="2"/>
  <c r="AA13" i="2"/>
  <c r="AB17" i="2"/>
  <c r="AA37" i="2"/>
  <c r="AA9" i="2"/>
  <c r="AA36" i="2"/>
  <c r="AB4" i="2"/>
  <c r="AA22" i="2"/>
  <c r="AA52" i="2"/>
  <c r="AB55" i="2"/>
  <c r="AA29" i="2"/>
  <c r="AA42" i="2"/>
  <c r="AB67" i="2"/>
  <c r="AB33" i="2"/>
  <c r="AB21" i="2"/>
  <c r="AB43" i="2"/>
  <c r="AA14" i="2"/>
  <c r="AA56" i="2"/>
  <c r="AB57" i="2"/>
  <c r="AA58" i="2"/>
  <c r="AB66" i="2"/>
  <c r="AA17" i="2"/>
  <c r="AB34" i="2"/>
  <c r="AB65" i="2"/>
  <c r="AG54" i="2"/>
  <c r="AF67" i="2"/>
  <c r="AF69" i="2"/>
  <c r="AA64" i="1"/>
  <c r="AB39" i="1"/>
  <c r="AB15" i="1"/>
  <c r="AB4" i="1"/>
  <c r="AB65" i="1"/>
  <c r="AA27" i="1"/>
  <c r="AA61" i="1"/>
  <c r="AA24" i="1"/>
  <c r="AA32" i="1"/>
  <c r="AB40" i="1"/>
  <c r="AA16" i="1"/>
  <c r="AF24" i="1"/>
  <c r="AF54" i="1"/>
  <c r="AB37" i="1"/>
  <c r="AB64" i="1"/>
  <c r="AA47" i="1"/>
  <c r="AB11" i="1"/>
  <c r="AA65" i="1"/>
  <c r="AA19" i="1"/>
  <c r="AA31" i="1"/>
  <c r="AA7" i="1"/>
  <c r="AB36" i="1"/>
  <c r="AA4" i="1"/>
  <c r="AB6" i="1"/>
  <c r="AB28" i="1"/>
  <c r="AB30" i="1"/>
  <c r="AA68" i="1"/>
  <c r="AA35" i="1"/>
  <c r="AA41" i="1"/>
  <c r="AA34" i="1"/>
  <c r="AB58" i="1"/>
  <c r="AA50" i="1"/>
  <c r="AA8" i="1"/>
  <c r="AB21" i="1"/>
  <c r="AA56" i="1"/>
  <c r="AB42" i="1"/>
  <c r="AA57" i="1"/>
  <c r="AB53" i="1"/>
  <c r="AA52" i="1"/>
  <c r="AA25" i="1"/>
  <c r="AB24" i="1"/>
  <c r="AA9" i="1"/>
  <c r="AA48" i="1"/>
  <c r="AB60" i="1"/>
  <c r="AA30" i="1"/>
  <c r="AB61" i="1"/>
  <c r="AB56" i="1"/>
  <c r="AA53" i="1"/>
  <c r="AB25" i="1"/>
  <c r="AA17" i="1"/>
  <c r="AB33" i="1"/>
  <c r="AB48" i="1"/>
  <c r="AB35" i="1"/>
  <c r="AA58" i="1"/>
  <c r="AB17" i="1"/>
  <c r="AB44" i="1"/>
  <c r="AB63" i="1"/>
  <c r="AB8" i="1"/>
  <c r="AB47" i="1"/>
  <c r="AB5" i="1"/>
  <c r="AB19" i="1"/>
  <c r="AA28" i="1"/>
  <c r="AB55" i="1"/>
  <c r="AA15" i="1"/>
  <c r="AB51" i="1"/>
  <c r="AB29" i="1"/>
  <c r="AA69" i="1"/>
  <c r="AB46" i="1"/>
  <c r="AB12" i="1"/>
  <c r="AB13" i="1"/>
  <c r="AB38" i="1"/>
  <c r="AA62" i="1"/>
  <c r="AB20" i="1"/>
  <c r="AB16" i="1"/>
  <c r="AA23" i="1"/>
  <c r="AB18" i="1"/>
  <c r="AB14" i="1"/>
  <c r="AB57" i="1"/>
  <c r="AA38" i="1"/>
  <c r="AB23" i="1"/>
  <c r="AB32" i="1"/>
  <c r="AA42" i="1"/>
  <c r="AA55" i="1"/>
  <c r="AA6" i="1"/>
  <c r="AB45" i="1"/>
  <c r="AA29" i="1"/>
  <c r="AA5" i="1"/>
  <c r="AA12" i="1"/>
  <c r="AA66" i="1"/>
  <c r="AA33" i="1"/>
  <c r="AA54" i="1"/>
  <c r="AF53" i="1"/>
  <c r="AF27" i="1"/>
  <c r="AG9" i="1"/>
  <c r="AF48" i="1"/>
  <c r="AG15" i="1"/>
  <c r="AF30" i="1"/>
  <c r="AG55" i="1"/>
  <c r="AF31" i="1"/>
  <c r="AG46" i="1"/>
  <c r="AG28" i="1"/>
  <c r="AF64" i="1"/>
  <c r="AF6" i="1"/>
  <c r="AF59" i="1"/>
  <c r="AF25" i="1"/>
  <c r="AG59" i="1"/>
  <c r="AG68" i="1"/>
  <c r="AF61" i="1"/>
  <c r="AF28" i="1"/>
  <c r="AF46" i="1"/>
  <c r="AG14" i="1"/>
  <c r="AF63" i="1"/>
  <c r="AF16" i="1"/>
  <c r="AF35" i="1"/>
  <c r="AG16" i="1"/>
  <c r="AF41" i="1"/>
  <c r="AF23" i="1"/>
  <c r="AG65" i="1"/>
  <c r="AG39" i="1"/>
  <c r="AG43" i="1"/>
  <c r="AG21" i="1"/>
  <c r="AF37" i="1"/>
  <c r="AF22" i="1"/>
  <c r="AG31" i="1"/>
  <c r="AF42" i="1"/>
  <c r="AG32" i="1"/>
  <c r="AF36" i="1"/>
  <c r="AG64" i="1"/>
  <c r="AG13" i="1"/>
  <c r="AF4" i="1"/>
  <c r="AF34" i="1"/>
  <c r="AG6" i="1"/>
  <c r="AF52" i="1"/>
  <c r="AF7" i="1"/>
  <c r="AG19" i="1"/>
  <c r="AG26" i="1"/>
  <c r="AF13" i="1"/>
  <c r="AG18" i="1"/>
  <c r="AF39" i="1"/>
  <c r="AF10" i="1"/>
  <c r="AG12" i="1"/>
  <c r="AG22" i="1"/>
  <c r="AG17" i="1"/>
  <c r="AF20" i="1"/>
  <c r="AG36" i="1"/>
  <c r="AF68" i="1"/>
  <c r="AF14" i="1"/>
  <c r="AF49" i="1"/>
  <c r="AG44" i="1"/>
  <c r="AG24" i="1"/>
  <c r="AF58" i="1"/>
  <c r="AF15" i="1"/>
  <c r="AG50" i="1"/>
  <c r="AG56" i="1"/>
  <c r="AF21" i="1"/>
  <c r="AG40" i="1"/>
  <c r="AF18" i="1"/>
  <c r="AF55" i="1"/>
  <c r="AF32" i="1"/>
  <c r="AF45" i="1"/>
  <c r="AF67" i="1"/>
  <c r="AF50" i="1"/>
  <c r="AF38" i="1"/>
  <c r="AF66" i="1"/>
  <c r="AG62" i="1"/>
  <c r="AG57" i="1"/>
  <c r="AF40" i="1"/>
  <c r="AG35" i="1"/>
  <c r="AG37" i="1"/>
  <c r="AF26" i="1"/>
  <c r="AF17" i="1"/>
  <c r="AG66" i="1"/>
  <c r="AG47" i="1"/>
  <c r="AF43" i="1"/>
  <c r="AG49" i="1"/>
  <c r="AF44" i="1"/>
  <c r="AF5" i="1"/>
  <c r="AG58" i="1"/>
  <c r="AG69" i="1"/>
  <c r="AG63" i="1"/>
  <c r="AF47" i="1"/>
  <c r="AG10" i="1"/>
  <c r="AF33" i="1"/>
  <c r="AF29" i="1"/>
  <c r="AF65" i="1"/>
  <c r="AF57" i="1"/>
  <c r="AG52" i="1"/>
  <c r="AF12" i="1"/>
  <c r="AG25" i="1"/>
  <c r="AF11" i="1"/>
  <c r="AG34" i="1"/>
  <c r="AG33" i="1"/>
  <c r="AG8" i="1"/>
  <c r="AG4" i="1"/>
  <c r="AG23" i="1"/>
  <c r="AG38" i="1"/>
  <c r="AF9" i="1"/>
  <c r="AF60" i="1"/>
  <c r="AF56" i="1"/>
  <c r="AG5" i="1"/>
  <c r="AG42" i="1"/>
  <c r="AG67" i="1"/>
  <c r="AG30" i="1"/>
  <c r="AF69" i="1"/>
  <c r="AG7" i="1"/>
  <c r="AG27" i="1"/>
  <c r="AG48" i="1"/>
  <c r="AF51" i="1"/>
  <c r="AG60" i="1"/>
  <c r="AG41" i="1"/>
  <c r="AG54" i="1"/>
  <c r="AG11" i="1"/>
  <c r="AG20" i="1"/>
  <c r="AG61" i="1"/>
  <c r="AF19" i="1"/>
  <c r="AF8" i="1"/>
  <c r="AG45" i="1"/>
  <c r="AG51" i="1"/>
  <c r="AF62" i="1"/>
  <c r="AG29" i="1"/>
  <c r="D19" i="4"/>
  <c r="AF12" i="3"/>
  <c r="AF49" i="3"/>
  <c r="AF47" i="3"/>
  <c r="AG16" i="3"/>
  <c r="AF18" i="3"/>
  <c r="AF8" i="3"/>
  <c r="AF43" i="3"/>
  <c r="AG53" i="3"/>
  <c r="AG21" i="3"/>
  <c r="AG4" i="3"/>
  <c r="AF53" i="3"/>
  <c r="AG49" i="3"/>
  <c r="AF31" i="3"/>
  <c r="AF21" i="3"/>
  <c r="AG8" i="3"/>
  <c r="AF35" i="3"/>
  <c r="AF16" i="3"/>
  <c r="AF19" i="3"/>
  <c r="AG30" i="3"/>
  <c r="AF34" i="3"/>
  <c r="AG6" i="3"/>
  <c r="AG24" i="3"/>
  <c r="AF64" i="3"/>
  <c r="AF40" i="3"/>
  <c r="AG43" i="3"/>
  <c r="AF32" i="3"/>
  <c r="AF10" i="3"/>
  <c r="AF58" i="3"/>
  <c r="U77" i="3"/>
  <c r="AL62" i="3" s="1"/>
  <c r="AF14" i="3"/>
  <c r="AF46" i="3"/>
  <c r="AF25" i="3"/>
  <c r="AG33" i="3"/>
  <c r="AG62" i="3"/>
  <c r="AF7" i="3"/>
  <c r="AG27" i="3"/>
  <c r="AF60" i="3"/>
  <c r="AG25" i="3"/>
  <c r="AG36" i="3"/>
  <c r="AG23" i="3"/>
  <c r="AG44" i="3"/>
  <c r="AF39" i="3"/>
  <c r="AG58" i="3"/>
  <c r="AF24" i="3"/>
  <c r="AF63" i="3"/>
  <c r="AF20" i="3"/>
  <c r="AG66" i="3"/>
  <c r="AF55" i="3"/>
  <c r="AG40" i="3"/>
  <c r="AG54" i="3"/>
  <c r="AG19" i="3"/>
  <c r="AG37" i="3"/>
  <c r="AF27" i="3"/>
  <c r="AF42" i="3"/>
  <c r="AF57" i="3"/>
  <c r="AG69" i="3"/>
  <c r="AG56" i="3"/>
  <c r="AF51" i="3"/>
  <c r="AF54" i="3"/>
  <c r="AG29" i="3"/>
  <c r="AG67" i="3"/>
  <c r="AG31" i="3"/>
  <c r="AG39" i="3"/>
  <c r="AG10" i="3"/>
  <c r="AG13" i="3"/>
  <c r="AG41" i="3"/>
  <c r="AG64" i="3"/>
  <c r="AG11" i="3"/>
  <c r="AG20" i="3"/>
  <c r="AG18" i="3"/>
  <c r="AG32" i="3"/>
  <c r="AF23" i="3"/>
  <c r="AF59" i="3"/>
  <c r="AF61" i="3"/>
  <c r="AF6" i="3"/>
  <c r="AF28" i="3"/>
  <c r="AF22" i="3"/>
  <c r="AF41" i="3"/>
  <c r="AF56" i="3"/>
  <c r="AG46" i="3"/>
  <c r="AG28" i="3"/>
  <c r="AG22" i="3"/>
  <c r="AF45" i="3"/>
  <c r="AG7" i="3"/>
  <c r="AG9" i="3"/>
  <c r="AG14" i="3"/>
  <c r="AF30" i="3"/>
  <c r="AF52" i="3"/>
  <c r="AF17" i="3"/>
  <c r="AF4" i="3"/>
  <c r="AF66" i="3"/>
  <c r="AG48" i="3"/>
  <c r="AF33" i="3"/>
  <c r="AF13" i="3"/>
  <c r="AG61" i="3"/>
  <c r="AG55" i="3"/>
  <c r="AG26" i="3"/>
  <c r="AG15" i="3"/>
  <c r="L12" i="4"/>
  <c r="AG53" i="2"/>
  <c r="AF68" i="2"/>
  <c r="AF41" i="2"/>
  <c r="AG4" i="2"/>
  <c r="AG26" i="2"/>
  <c r="AG42" i="2"/>
  <c r="AF39" i="2"/>
  <c r="AF22" i="2"/>
  <c r="AG7" i="2"/>
  <c r="AF4" i="2"/>
  <c r="AF35" i="2"/>
  <c r="AF49" i="2"/>
  <c r="AG14" i="2"/>
  <c r="AF33" i="2"/>
  <c r="AF60" i="2"/>
  <c r="AF47" i="2"/>
  <c r="AG13" i="2"/>
  <c r="AF66" i="2"/>
  <c r="AG12" i="2"/>
  <c r="AF62" i="2"/>
  <c r="AF56" i="2"/>
  <c r="AF25" i="2"/>
  <c r="AF59" i="2"/>
  <c r="AG27" i="2"/>
  <c r="AF40" i="2"/>
  <c r="AG8" i="2"/>
  <c r="AG57" i="2"/>
  <c r="AG33" i="2"/>
  <c r="AF30" i="2"/>
  <c r="AF50" i="2"/>
  <c r="AF51" i="2"/>
  <c r="AF29" i="2"/>
  <c r="AG43" i="2"/>
  <c r="AF12" i="2"/>
  <c r="AF18" i="2"/>
  <c r="AG37" i="2"/>
  <c r="AG23" i="2"/>
  <c r="AG34" i="2"/>
  <c r="AG58" i="2"/>
  <c r="AF24" i="2"/>
  <c r="AG6" i="2"/>
  <c r="AG51" i="2"/>
  <c r="AF54" i="2"/>
  <c r="AF27" i="2"/>
  <c r="AG16" i="2"/>
  <c r="AG61" i="2"/>
  <c r="AG65" i="2"/>
  <c r="AG40" i="2"/>
  <c r="AF31" i="2"/>
  <c r="AF26" i="2"/>
  <c r="AG24" i="2"/>
  <c r="AF32" i="2"/>
  <c r="AG18" i="2"/>
  <c r="AF7" i="2"/>
  <c r="AG35" i="2"/>
  <c r="AF11" i="2"/>
  <c r="AG59" i="2"/>
  <c r="AG60" i="2"/>
  <c r="AG25" i="2"/>
  <c r="AG68" i="2"/>
  <c r="AG67" i="2"/>
  <c r="AF38" i="2"/>
  <c r="AG20" i="2"/>
  <c r="AG52" i="2"/>
  <c r="AF8" i="2"/>
  <c r="AF6" i="2"/>
  <c r="AF58" i="2"/>
  <c r="AF34" i="2"/>
  <c r="AG47" i="2"/>
  <c r="AG66" i="2"/>
  <c r="AF42" i="2"/>
  <c r="AF43" i="2"/>
  <c r="AF65" i="2"/>
  <c r="AG19" i="2"/>
  <c r="AF17" i="2"/>
  <c r="AG50" i="2"/>
  <c r="AF23" i="2"/>
  <c r="AF55" i="2"/>
  <c r="AF64" i="2"/>
  <c r="AF36" i="2"/>
  <c r="AF48" i="2"/>
  <c r="AG17" i="2"/>
  <c r="AG55" i="2"/>
  <c r="AG15" i="2"/>
  <c r="AF46" i="2"/>
  <c r="AG32" i="2"/>
  <c r="AG69" i="2"/>
  <c r="AG63" i="2"/>
  <c r="AG64" i="2"/>
  <c r="AG44" i="2"/>
  <c r="AG9" i="2"/>
  <c r="AG62" i="2"/>
  <c r="AG41" i="2"/>
  <c r="AF45" i="2"/>
  <c r="AF63" i="2"/>
  <c r="AG36" i="2"/>
  <c r="AF61" i="2"/>
  <c r="AG5" i="2"/>
  <c r="AF20" i="2"/>
  <c r="AG22" i="2"/>
  <c r="AF28" i="2"/>
  <c r="AG38" i="2"/>
  <c r="AG39" i="2"/>
  <c r="AF14" i="2"/>
  <c r="AF15" i="2"/>
  <c r="AF57" i="2"/>
  <c r="AG28" i="2"/>
  <c r="AG48" i="2"/>
  <c r="AF53" i="2"/>
  <c r="AF5" i="2"/>
  <c r="AF37" i="2"/>
  <c r="AG30" i="2"/>
  <c r="AG11" i="2"/>
  <c r="AG46" i="2"/>
  <c r="AF52" i="2"/>
  <c r="AG45" i="2"/>
  <c r="AF13" i="2"/>
  <c r="AF10" i="2"/>
  <c r="AG21" i="2"/>
  <c r="AF21" i="2"/>
  <c r="AF9" i="2"/>
  <c r="AF19" i="2"/>
  <c r="AG31" i="2"/>
  <c r="AG56" i="2"/>
  <c r="AG49" i="2"/>
  <c r="AF16" i="2"/>
  <c r="AG10" i="2"/>
  <c r="AG29" i="2"/>
  <c r="H12" i="4"/>
  <c r="AB34" i="1"/>
  <c r="AB10" i="1"/>
  <c r="AA67" i="1"/>
  <c r="AA20" i="1"/>
  <c r="AA10" i="1"/>
  <c r="AB66" i="1"/>
  <c r="AB62" i="1"/>
  <c r="AA60" i="1"/>
  <c r="AB52" i="1"/>
  <c r="AA49" i="1"/>
  <c r="AB54" i="1"/>
  <c r="AB50" i="1"/>
  <c r="AA18" i="1"/>
  <c r="AB41" i="1"/>
  <c r="AB7" i="1"/>
  <c r="AB9" i="1"/>
  <c r="AA22" i="1"/>
  <c r="AB68" i="1"/>
  <c r="AA26" i="1"/>
  <c r="AB67" i="1"/>
  <c r="AB26" i="1"/>
  <c r="AB43" i="1"/>
  <c r="AA36" i="1"/>
  <c r="E22" i="4"/>
  <c r="V77" i="1"/>
  <c r="AQ33" i="1" s="1"/>
  <c r="E21" i="4"/>
  <c r="L22" i="4"/>
  <c r="L21" i="4"/>
  <c r="M12" i="4"/>
  <c r="L19" i="4"/>
  <c r="AF26" i="3"/>
  <c r="AG38" i="3"/>
  <c r="AG51" i="3"/>
  <c r="AF68" i="3"/>
  <c r="AG52" i="3"/>
  <c r="AG59" i="3"/>
  <c r="AG17" i="3"/>
  <c r="AF44" i="3"/>
  <c r="AG57" i="3"/>
  <c r="AG60" i="3"/>
  <c r="AG42" i="3"/>
  <c r="AG65" i="3"/>
  <c r="AG68" i="3"/>
  <c r="AB57" i="3"/>
  <c r="AA66" i="3"/>
  <c r="AA22" i="3"/>
  <c r="AA42" i="3"/>
  <c r="AB12" i="3"/>
  <c r="AA54" i="3"/>
  <c r="AB68" i="3"/>
  <c r="AA38" i="3"/>
  <c r="AB23" i="3"/>
  <c r="AA53" i="3"/>
  <c r="AA60" i="3"/>
  <c r="AA7" i="3"/>
  <c r="AA43" i="3"/>
  <c r="AA24" i="3"/>
  <c r="AB22" i="3"/>
  <c r="AA65" i="3"/>
  <c r="AB19" i="3"/>
  <c r="AB42" i="3"/>
  <c r="AA40" i="3"/>
  <c r="AB9" i="3"/>
  <c r="AB59" i="3"/>
  <c r="AB53" i="3"/>
  <c r="AB60" i="3"/>
  <c r="AB15" i="3"/>
  <c r="AB58" i="3"/>
  <c r="AA26" i="3"/>
  <c r="AA15" i="3"/>
  <c r="AB49" i="3"/>
  <c r="AB27" i="3"/>
  <c r="AA45" i="3"/>
  <c r="AB6" i="3"/>
  <c r="AA4" i="3"/>
  <c r="AA16" i="3"/>
  <c r="AA27" i="3"/>
  <c r="AB36" i="3"/>
  <c r="AA50" i="3"/>
  <c r="AA28" i="3"/>
  <c r="AB64" i="3"/>
  <c r="AA23" i="3"/>
  <c r="AB46" i="3"/>
  <c r="AA39" i="3"/>
  <c r="AA33" i="3"/>
  <c r="AA11" i="3"/>
  <c r="AA29" i="3"/>
  <c r="AB41" i="3"/>
  <c r="AB4" i="3"/>
  <c r="AA46" i="3"/>
  <c r="AB10" i="3"/>
  <c r="AB50" i="3"/>
  <c r="AA10" i="3"/>
  <c r="AB14" i="3"/>
  <c r="AB24" i="3"/>
  <c r="AB66" i="3"/>
  <c r="AB45" i="3"/>
  <c r="AA59" i="3"/>
  <c r="AB11" i="3"/>
  <c r="AB62" i="3"/>
  <c r="AB7" i="3"/>
  <c r="AA9" i="3"/>
  <c r="AB52" i="3"/>
  <c r="AB5" i="3"/>
  <c r="AA17" i="3"/>
  <c r="AA48" i="3"/>
  <c r="AA19" i="3"/>
  <c r="AA5" i="3"/>
  <c r="AB30" i="3"/>
  <c r="AA49" i="3"/>
  <c r="AB32" i="3"/>
  <c r="AB17" i="3"/>
  <c r="AA41" i="3"/>
  <c r="AA63" i="3"/>
  <c r="AB13" i="3"/>
  <c r="AA12" i="3"/>
  <c r="AB8" i="3"/>
  <c r="AA56" i="3"/>
  <c r="AB18" i="3"/>
  <c r="AB67" i="3"/>
  <c r="AB54" i="3"/>
  <c r="AB56" i="3"/>
  <c r="AB29" i="3"/>
  <c r="AB28" i="3"/>
  <c r="AB44" i="3"/>
  <c r="AB26" i="3"/>
  <c r="AA37" i="3"/>
  <c r="AB20" i="3"/>
  <c r="AB31" i="3"/>
  <c r="AB34" i="3"/>
  <c r="AB25" i="3"/>
  <c r="AA47" i="3"/>
  <c r="AA44" i="3"/>
  <c r="AA18" i="3"/>
  <c r="AB69" i="3"/>
  <c r="AB55" i="3"/>
  <c r="AB39" i="3"/>
  <c r="AB43" i="3"/>
  <c r="AA64" i="3"/>
  <c r="AB37" i="3"/>
  <c r="AB38" i="3"/>
  <c r="AA13" i="3"/>
  <c r="AA62" i="3"/>
  <c r="AA69" i="3"/>
  <c r="AA6" i="3"/>
  <c r="AA21" i="3"/>
  <c r="AA61" i="3"/>
  <c r="AA52" i="3"/>
  <c r="AB51" i="3"/>
  <c r="AA55" i="3"/>
  <c r="AB21" i="3"/>
  <c r="AB47" i="3"/>
  <c r="AA30" i="3"/>
  <c r="AA58" i="3"/>
  <c r="AA67" i="3"/>
  <c r="AA31" i="3"/>
  <c r="AB65" i="3"/>
  <c r="AA25" i="3"/>
  <c r="AA35" i="3"/>
  <c r="AB61" i="3"/>
  <c r="AA32" i="3"/>
  <c r="AA36" i="3"/>
  <c r="AA51" i="3"/>
  <c r="AB63" i="3"/>
  <c r="AB33" i="3"/>
  <c r="AA68" i="3"/>
  <c r="AB35" i="3"/>
  <c r="AB16" i="3"/>
  <c r="AB40" i="3"/>
  <c r="AA57" i="3"/>
  <c r="AA14" i="3"/>
  <c r="AA8" i="3"/>
  <c r="AB48" i="3"/>
  <c r="AA34" i="3"/>
  <c r="AA20" i="3"/>
  <c r="V77" i="3"/>
  <c r="AF29" i="3"/>
  <c r="AF5" i="3"/>
  <c r="AF37" i="3"/>
  <c r="AF67" i="3"/>
  <c r="AG34" i="3"/>
  <c r="AG35" i="3"/>
  <c r="AG63" i="3"/>
  <c r="AF9" i="3"/>
  <c r="AF65" i="3"/>
  <c r="AG50" i="3"/>
  <c r="AG12" i="3"/>
  <c r="AF36" i="3"/>
  <c r="AG45" i="3"/>
  <c r="AF50" i="3"/>
  <c r="AG5" i="3"/>
  <c r="AF11" i="3"/>
  <c r="AG47" i="3"/>
  <c r="AF69" i="3"/>
  <c r="AF62" i="3"/>
  <c r="AF15" i="3"/>
  <c r="AF48" i="3"/>
  <c r="M19" i="4"/>
  <c r="U77" i="2"/>
  <c r="AK5" i="2" s="1"/>
  <c r="H22" i="4"/>
  <c r="H21" i="4"/>
  <c r="I22" i="4"/>
  <c r="V77" i="2"/>
  <c r="AH28" i="2"/>
  <c r="AH13" i="2"/>
  <c r="AH66" i="2"/>
  <c r="AI24" i="2"/>
  <c r="AJ30" i="2"/>
  <c r="AI66" i="2"/>
  <c r="AH19" i="2"/>
  <c r="AJ26" i="2"/>
  <c r="AJ8" i="2"/>
  <c r="AH63" i="2"/>
  <c r="AJ24" i="2"/>
  <c r="AH65" i="2"/>
  <c r="AH27" i="2"/>
  <c r="AI17" i="2"/>
  <c r="AJ17" i="2"/>
  <c r="AI21" i="2"/>
  <c r="AJ36" i="2"/>
  <c r="AJ31" i="2"/>
  <c r="AH5" i="2"/>
  <c r="AI38" i="2"/>
  <c r="AJ27" i="2"/>
  <c r="AI63" i="2"/>
  <c r="AJ55" i="2"/>
  <c r="AJ38" i="2"/>
  <c r="AH50" i="2"/>
  <c r="AJ62" i="2"/>
  <c r="AJ14" i="2"/>
  <c r="AH53" i="2"/>
  <c r="AH9" i="2"/>
  <c r="AJ68" i="2"/>
  <c r="AI57" i="2"/>
  <c r="AH55" i="2"/>
  <c r="AJ66" i="2"/>
  <c r="AH18" i="2"/>
  <c r="AI12" i="2"/>
  <c r="AJ47" i="2"/>
  <c r="AI56" i="2"/>
  <c r="AH38" i="2"/>
  <c r="AI11" i="2"/>
  <c r="AI52" i="2"/>
  <c r="AJ11" i="2"/>
  <c r="AI59" i="2"/>
  <c r="AJ64" i="2"/>
  <c r="AI7" i="2"/>
  <c r="AJ58" i="2"/>
  <c r="AH44" i="2"/>
  <c r="AH56" i="2"/>
  <c r="AJ54" i="2"/>
  <c r="AH29" i="2"/>
  <c r="AJ32" i="2"/>
  <c r="AJ43" i="2"/>
  <c r="AJ22" i="2"/>
  <c r="AH52" i="2"/>
  <c r="AI31" i="2"/>
  <c r="AH31" i="2"/>
  <c r="AI53" i="2"/>
  <c r="AI40" i="2"/>
  <c r="AJ60" i="2"/>
  <c r="AI5" i="2"/>
  <c r="AJ18" i="2"/>
  <c r="AJ45" i="2"/>
  <c r="AJ5" i="2"/>
  <c r="AI58" i="2"/>
  <c r="AH11" i="2"/>
  <c r="AI64" i="2"/>
  <c r="AI4" i="2"/>
  <c r="AI33" i="2"/>
  <c r="AJ28" i="2"/>
  <c r="AI9" i="2"/>
  <c r="AJ42" i="2"/>
  <c r="AI44" i="2"/>
  <c r="AH58" i="2"/>
  <c r="AH60" i="2"/>
  <c r="AJ57" i="2"/>
  <c r="AI13" i="2"/>
  <c r="AI55" i="2"/>
  <c r="AJ6" i="2"/>
  <c r="AI41" i="2"/>
  <c r="AI34" i="2"/>
  <c r="AJ65" i="2"/>
  <c r="AH33" i="2"/>
  <c r="AH26" i="2"/>
  <c r="AH16" i="2"/>
  <c r="AH10" i="2"/>
  <c r="AJ10" i="2"/>
  <c r="AJ4" i="2"/>
  <c r="AJ21" i="2"/>
  <c r="AJ61" i="2"/>
  <c r="AH6" i="2"/>
  <c r="AI67" i="2"/>
  <c r="AJ48" i="2"/>
  <c r="AJ35" i="2"/>
  <c r="AH62" i="2"/>
  <c r="AI69" i="2"/>
  <c r="AJ13" i="2"/>
  <c r="AI28" i="2"/>
  <c r="AH21" i="2"/>
  <c r="AH39" i="2"/>
  <c r="AH14" i="2"/>
  <c r="AI20" i="2"/>
  <c r="AH57" i="2"/>
  <c r="AH20" i="2"/>
  <c r="AI51" i="2"/>
  <c r="AH12" i="2"/>
  <c r="AI26" i="2"/>
  <c r="AI27" i="2"/>
  <c r="AH61" i="2"/>
  <c r="AH23" i="2"/>
  <c r="AI6" i="2"/>
  <c r="AI48" i="2"/>
  <c r="AI19" i="2"/>
  <c r="AH46" i="2"/>
  <c r="AJ39" i="2"/>
  <c r="AH59" i="2"/>
  <c r="AI47" i="2"/>
  <c r="AI10" i="2"/>
  <c r="AI45" i="2"/>
  <c r="AH54" i="2"/>
  <c r="AJ19" i="2"/>
  <c r="AI14" i="2"/>
  <c r="AI61" i="2"/>
  <c r="AH42" i="2"/>
  <c r="AJ23" i="2"/>
  <c r="AH15" i="2"/>
  <c r="AI39" i="2"/>
  <c r="AJ12" i="2"/>
  <c r="AJ33" i="2"/>
  <c r="AH43" i="2"/>
  <c r="AI16" i="2"/>
  <c r="AI46" i="2"/>
  <c r="AJ63" i="2"/>
  <c r="AJ7" i="2"/>
  <c r="AJ69" i="2"/>
  <c r="AI54" i="2"/>
  <c r="AH40" i="2"/>
  <c r="AH25" i="2"/>
  <c r="AH67" i="2"/>
  <c r="AJ67" i="2"/>
  <c r="AI35" i="2"/>
  <c r="AI29" i="2"/>
  <c r="AH35" i="2"/>
  <c r="AI36" i="2"/>
  <c r="AJ16" i="2"/>
  <c r="AH41" i="2"/>
  <c r="AH30" i="2"/>
  <c r="AI42" i="2"/>
  <c r="AI49" i="2"/>
  <c r="AI62" i="2"/>
  <c r="AJ52" i="2"/>
  <c r="AH69" i="2"/>
  <c r="AJ37" i="2"/>
  <c r="AI65" i="2"/>
  <c r="AH36" i="2"/>
  <c r="AH32" i="2"/>
  <c r="AH47" i="2"/>
  <c r="AI25" i="2"/>
  <c r="AH48" i="2"/>
  <c r="AI37" i="2"/>
  <c r="AJ49" i="2"/>
  <c r="AJ41" i="2"/>
  <c r="AJ53" i="2"/>
  <c r="AH37" i="2"/>
  <c r="AJ20" i="2"/>
  <c r="AI15" i="2"/>
  <c r="AJ40" i="2"/>
  <c r="AH68" i="2"/>
  <c r="AI30" i="2"/>
  <c r="AJ46" i="2"/>
  <c r="AH22" i="2"/>
  <c r="AI8" i="2"/>
  <c r="AJ29" i="2"/>
  <c r="AH64" i="2"/>
  <c r="AI18" i="2"/>
  <c r="AH8" i="2"/>
  <c r="AH4" i="2"/>
  <c r="AH17" i="2"/>
  <c r="AH24" i="2"/>
  <c r="AJ44" i="2"/>
  <c r="AI32" i="2"/>
  <c r="AH45" i="2"/>
  <c r="AH7" i="2"/>
  <c r="AI43" i="2"/>
  <c r="AJ34" i="2"/>
  <c r="AH34" i="2"/>
  <c r="AJ56" i="2"/>
  <c r="AJ50" i="2"/>
  <c r="AI68" i="2"/>
  <c r="AJ9" i="2"/>
  <c r="AI60" i="2"/>
  <c r="AJ59" i="2"/>
  <c r="AI22" i="2"/>
  <c r="AJ25" i="2"/>
  <c r="AH49" i="2"/>
  <c r="AI50" i="2"/>
  <c r="AJ51" i="2"/>
  <c r="AH51" i="2"/>
  <c r="AJ15" i="2"/>
  <c r="AI23" i="2"/>
  <c r="AJ58" i="1"/>
  <c r="AJ34" i="1"/>
  <c r="AH66" i="1"/>
  <c r="AJ4" i="1"/>
  <c r="AH9" i="1"/>
  <c r="AH67" i="1"/>
  <c r="AJ25" i="1"/>
  <c r="AI53" i="1"/>
  <c r="AI28" i="1"/>
  <c r="AJ53" i="1"/>
  <c r="AH8" i="1"/>
  <c r="AH33" i="1"/>
  <c r="AJ46" i="1"/>
  <c r="AJ33" i="1"/>
  <c r="AH22" i="1"/>
  <c r="AJ67" i="1"/>
  <c r="AI59" i="1"/>
  <c r="AJ23" i="1"/>
  <c r="AH16" i="1"/>
  <c r="AI48" i="1"/>
  <c r="AI15" i="1"/>
  <c r="AJ41" i="1"/>
  <c r="AH63" i="1"/>
  <c r="AI58" i="1"/>
  <c r="AJ40" i="1"/>
  <c r="AJ38" i="1"/>
  <c r="AJ5" i="1"/>
  <c r="AI22" i="1"/>
  <c r="AI39" i="1"/>
  <c r="AI55" i="1"/>
  <c r="AI69" i="1"/>
  <c r="AH49" i="1"/>
  <c r="AH55" i="1"/>
  <c r="AI9" i="1"/>
  <c r="AH14" i="1"/>
  <c r="AI30" i="1"/>
  <c r="AJ45" i="1"/>
  <c r="AI13" i="1"/>
  <c r="AI68" i="1"/>
  <c r="AH39" i="1"/>
  <c r="AH41" i="1"/>
  <c r="AI36" i="1"/>
  <c r="AI16" i="1"/>
  <c r="AH57" i="1"/>
  <c r="AH25" i="1"/>
  <c r="AI65" i="1"/>
  <c r="AJ51" i="1"/>
  <c r="AH19" i="1"/>
  <c r="AJ66" i="1"/>
  <c r="AJ15" i="1"/>
  <c r="AI10" i="1"/>
  <c r="AI14" i="1"/>
  <c r="AH46" i="1"/>
  <c r="AH69" i="1"/>
  <c r="AH65" i="1"/>
  <c r="AI57" i="1"/>
  <c r="AJ12" i="1"/>
  <c r="AJ24" i="1"/>
  <c r="AI11" i="1"/>
  <c r="AJ13" i="1"/>
  <c r="AH56" i="1"/>
  <c r="AH20" i="1"/>
  <c r="AJ44" i="1"/>
  <c r="AJ57" i="1"/>
  <c r="AJ60" i="1"/>
  <c r="AH18" i="1"/>
  <c r="AJ8" i="1"/>
  <c r="AH59" i="1"/>
  <c r="AJ19" i="1"/>
  <c r="AJ49" i="1"/>
  <c r="AJ65" i="1"/>
  <c r="AI17" i="1"/>
  <c r="AI21" i="1"/>
  <c r="AH38" i="1"/>
  <c r="AI46" i="1"/>
  <c r="AH26" i="1"/>
  <c r="AH17" i="1"/>
  <c r="AJ36" i="1"/>
  <c r="AI42" i="1"/>
  <c r="AI50" i="1"/>
  <c r="AJ29" i="1"/>
  <c r="AI27" i="1"/>
  <c r="AI33" i="1"/>
  <c r="AH48" i="1"/>
  <c r="AH7" i="1"/>
  <c r="AJ54" i="1"/>
  <c r="AI66" i="1"/>
  <c r="AJ32" i="1"/>
  <c r="AJ11" i="1"/>
  <c r="AH32" i="1"/>
  <c r="AJ52" i="1"/>
  <c r="AJ63" i="1"/>
  <c r="AI40" i="1"/>
  <c r="AI63" i="1"/>
  <c r="AI25" i="1"/>
  <c r="AI23" i="1"/>
  <c r="AH15" i="1"/>
  <c r="AJ56" i="1"/>
  <c r="AI4" i="1"/>
  <c r="AH35" i="1"/>
  <c r="AH61" i="1"/>
  <c r="AH11" i="1"/>
  <c r="AJ68" i="1"/>
  <c r="AJ61" i="1"/>
  <c r="AI5" i="1"/>
  <c r="AI49" i="1"/>
  <c r="AH23" i="1"/>
  <c r="AI61" i="1"/>
  <c r="AJ69" i="1"/>
  <c r="AI12" i="1"/>
  <c r="AJ14" i="1"/>
  <c r="AI60" i="1"/>
  <c r="AL16" i="1"/>
  <c r="AK35" i="1"/>
  <c r="AL25" i="1"/>
  <c r="AI45" i="1"/>
  <c r="AJ59" i="1"/>
  <c r="AI54" i="1"/>
  <c r="AI56" i="1"/>
  <c r="AJ28" i="1"/>
  <c r="AJ10" i="1"/>
  <c r="AH40" i="1"/>
  <c r="AJ7" i="1"/>
  <c r="AH31" i="1"/>
  <c r="AH21" i="1"/>
  <c r="AJ43" i="1"/>
  <c r="AI37" i="1"/>
  <c r="AH29" i="1"/>
  <c r="AK41" i="1"/>
  <c r="AK39" i="1"/>
  <c r="AH52" i="1"/>
  <c r="AH24" i="1"/>
  <c r="AI18" i="1"/>
  <c r="AH5" i="1"/>
  <c r="AH34" i="1"/>
  <c r="AH6" i="1"/>
  <c r="AH60" i="1"/>
  <c r="AJ17" i="1"/>
  <c r="AH27" i="1"/>
  <c r="AI24" i="1"/>
  <c r="AI8" i="1"/>
  <c r="AL42" i="1"/>
  <c r="AL22" i="1"/>
  <c r="AH43" i="1"/>
  <c r="AI52" i="1"/>
  <c r="AI19" i="1"/>
  <c r="AJ42" i="1"/>
  <c r="AH10" i="1"/>
  <c r="AI44" i="1"/>
  <c r="AI62" i="1"/>
  <c r="AI20" i="1"/>
  <c r="AK7" i="1"/>
  <c r="AK23" i="1"/>
  <c r="AK69" i="1"/>
  <c r="AK51" i="1"/>
  <c r="AL67" i="1"/>
  <c r="AL37" i="1"/>
  <c r="AK28" i="1"/>
  <c r="AL49" i="1"/>
  <c r="AL32" i="1"/>
  <c r="AL20" i="1"/>
  <c r="AL5" i="1"/>
  <c r="AL61" i="1"/>
  <c r="AK63" i="1"/>
  <c r="AL33" i="1"/>
  <c r="AK24" i="1"/>
  <c r="AJ31" i="1"/>
  <c r="AH12" i="1"/>
  <c r="AH45" i="1"/>
  <c r="AH68" i="1"/>
  <c r="AJ27" i="1"/>
  <c r="AH36" i="1"/>
  <c r="AK26" i="1"/>
  <c r="AL47" i="1"/>
  <c r="AL35" i="1"/>
  <c r="AL59" i="1"/>
  <c r="AL56" i="1"/>
  <c r="AK22" i="1"/>
  <c r="AK38" i="1"/>
  <c r="AK25" i="1"/>
  <c r="AL52" i="1"/>
  <c r="AL14" i="1"/>
  <c r="AL9" i="1"/>
  <c r="AK17" i="1"/>
  <c r="AK47" i="1"/>
  <c r="AL31" i="1"/>
  <c r="AL40" i="1"/>
  <c r="AJ48" i="1"/>
  <c r="AK55" i="1"/>
  <c r="AK11" i="1"/>
  <c r="AL64" i="1"/>
  <c r="AL10" i="1"/>
  <c r="AL58" i="1"/>
  <c r="AL63" i="1"/>
  <c r="AK40" i="1"/>
  <c r="AJ22" i="1"/>
  <c r="AL13" i="1"/>
  <c r="AL45" i="1"/>
  <c r="AL12" i="1"/>
  <c r="AK27" i="1"/>
  <c r="AL57" i="1"/>
  <c r="AL34" i="1"/>
  <c r="AL26" i="1"/>
  <c r="AH42" i="1"/>
  <c r="AI51" i="1"/>
  <c r="AJ64" i="1"/>
  <c r="AJ39" i="1"/>
  <c r="AJ62" i="1"/>
  <c r="AJ47" i="1"/>
  <c r="AI67" i="1"/>
  <c r="AK44" i="1"/>
  <c r="AK59" i="1"/>
  <c r="AL21" i="1"/>
  <c r="AL39" i="1"/>
  <c r="AK5" i="1"/>
  <c r="AL41" i="1"/>
  <c r="AL8" i="1"/>
  <c r="AK37" i="1"/>
  <c r="AK12" i="1"/>
  <c r="AL6" i="1"/>
  <c r="AK13" i="1"/>
  <c r="AK9" i="1"/>
  <c r="AK10" i="1"/>
  <c r="AL11" i="1"/>
  <c r="AK60" i="1"/>
  <c r="AJ55" i="1"/>
  <c r="AH62" i="1"/>
  <c r="AJ9" i="1"/>
  <c r="AI41" i="1"/>
  <c r="AK56" i="1"/>
  <c r="AL69" i="1"/>
  <c r="AL46" i="1"/>
  <c r="AK36" i="1"/>
  <c r="AL62" i="1"/>
  <c r="AK33" i="1"/>
  <c r="AL60" i="1"/>
  <c r="AK50" i="1"/>
  <c r="AK14" i="1"/>
  <c r="AL44" i="1"/>
  <c r="AK32" i="1"/>
  <c r="AK64" i="1"/>
  <c r="AL50" i="1"/>
  <c r="AH58" i="1"/>
  <c r="AL48" i="1"/>
  <c r="AL24" i="1"/>
  <c r="AK57" i="1"/>
  <c r="AL4" i="1"/>
  <c r="AH28" i="1"/>
  <c r="AH53" i="1"/>
  <c r="AI43" i="1"/>
  <c r="AH30" i="1"/>
  <c r="AI35" i="1"/>
  <c r="AJ21" i="1"/>
  <c r="AI6" i="1"/>
  <c r="AJ37" i="1"/>
  <c r="AI34" i="1"/>
  <c r="AL28" i="1"/>
  <c r="AK21" i="1"/>
  <c r="AL30" i="1"/>
  <c r="AK19" i="1"/>
  <c r="AL54" i="1"/>
  <c r="AK62" i="1"/>
  <c r="AL23" i="1"/>
  <c r="AL51" i="1"/>
  <c r="AL29" i="1"/>
  <c r="AL65" i="1"/>
  <c r="AK61" i="1"/>
  <c r="AK58" i="1"/>
  <c r="AL17" i="1"/>
  <c r="AK34" i="1"/>
  <c r="AI64" i="1"/>
  <c r="AH4" i="1"/>
  <c r="AH51" i="1"/>
  <c r="AH64" i="1"/>
  <c r="AH54" i="1"/>
  <c r="AI38" i="1"/>
  <c r="AH47" i="1"/>
  <c r="AI31" i="1"/>
  <c r="AL55" i="1"/>
  <c r="AL38" i="1"/>
  <c r="AH50" i="1"/>
  <c r="AI32" i="1"/>
  <c r="AI7" i="1"/>
  <c r="AI29" i="1"/>
  <c r="AH13" i="1"/>
  <c r="AK31" i="1"/>
  <c r="AK4" i="1"/>
  <c r="AK6" i="1"/>
  <c r="AL19" i="1"/>
  <c r="AK8" i="1"/>
  <c r="AK49" i="1"/>
  <c r="AJ26" i="1"/>
  <c r="AI47" i="1"/>
  <c r="AJ16" i="1"/>
  <c r="AJ20" i="1"/>
  <c r="AH37" i="1"/>
  <c r="AL15" i="1"/>
  <c r="AK42" i="1"/>
  <c r="AK54" i="1"/>
  <c r="AK67" i="1"/>
  <c r="AK15" i="1"/>
  <c r="AK46" i="1"/>
  <c r="AL18" i="1"/>
  <c r="AK68" i="1"/>
  <c r="AK45" i="1"/>
  <c r="AK18" i="1"/>
  <c r="AK43" i="1"/>
  <c r="AJ6" i="1"/>
  <c r="AJ35" i="1"/>
  <c r="AH44" i="1"/>
  <c r="AL68" i="1"/>
  <c r="AL66" i="1"/>
  <c r="AJ30" i="1"/>
  <c r="AL36" i="1"/>
  <c r="AL53" i="1"/>
  <c r="AK29" i="1"/>
  <c r="AJ18" i="1"/>
  <c r="AK48" i="1"/>
  <c r="AK53" i="1"/>
  <c r="AK30" i="1"/>
  <c r="AK20" i="1"/>
  <c r="AK66" i="1"/>
  <c r="AK16" i="1"/>
  <c r="AL43" i="1"/>
  <c r="AK52" i="1"/>
  <c r="AI26" i="1"/>
  <c r="AK65" i="1"/>
  <c r="AL27" i="1"/>
  <c r="AJ50" i="1"/>
  <c r="AL7" i="1"/>
  <c r="D21" i="4"/>
  <c r="D22" i="4"/>
  <c r="AK23" i="3" l="1"/>
  <c r="AK66" i="3"/>
  <c r="AL46" i="3"/>
  <c r="AL25" i="3"/>
  <c r="AK18" i="3"/>
  <c r="AL9" i="3"/>
  <c r="AL7" i="3"/>
  <c r="AK11" i="3"/>
  <c r="AK37" i="3"/>
  <c r="AL16" i="3"/>
  <c r="AK25" i="3"/>
  <c r="AK61" i="3"/>
  <c r="AL60" i="3"/>
  <c r="AL5" i="3"/>
  <c r="AL35" i="2"/>
  <c r="AL23" i="2"/>
  <c r="AL28" i="2"/>
  <c r="AK23" i="2"/>
  <c r="AK65" i="2"/>
  <c r="AL22" i="2"/>
  <c r="AK32" i="2"/>
  <c r="AK38" i="2"/>
  <c r="AL52" i="2"/>
  <c r="AK16" i="2"/>
  <c r="AL57" i="2"/>
  <c r="AP25" i="1"/>
  <c r="AQ43" i="1"/>
  <c r="AQ31" i="1"/>
  <c r="AL58" i="3"/>
  <c r="AL66" i="3"/>
  <c r="AL30" i="3"/>
  <c r="AK10" i="3"/>
  <c r="AL61" i="3"/>
  <c r="AL40" i="3"/>
  <c r="AL63" i="3"/>
  <c r="AK14" i="3"/>
  <c r="AK31" i="3"/>
  <c r="AL59" i="3"/>
  <c r="AL41" i="3"/>
  <c r="AK48" i="3"/>
  <c r="AL10" i="3"/>
  <c r="AK8" i="3"/>
  <c r="AL8" i="3"/>
  <c r="AK44" i="3"/>
  <c r="AL38" i="3"/>
  <c r="AL39" i="3"/>
  <c r="AL36" i="3"/>
  <c r="AK21" i="3"/>
  <c r="AK16" i="3"/>
  <c r="AK60" i="3"/>
  <c r="AK6" i="3"/>
  <c r="AK29" i="3"/>
  <c r="AK64" i="3"/>
  <c r="AK68" i="3"/>
  <c r="AK56" i="3"/>
  <c r="AL12" i="3"/>
  <c r="AK7" i="3"/>
  <c r="AL26" i="3"/>
  <c r="AK49" i="3"/>
  <c r="AL42" i="3"/>
  <c r="AK35" i="3"/>
  <c r="AK28" i="3"/>
  <c r="AL68" i="3"/>
  <c r="AL33" i="3"/>
  <c r="AL55" i="3"/>
  <c r="AL6" i="3"/>
  <c r="AK15" i="3"/>
  <c r="AK26" i="3"/>
  <c r="AK12" i="3"/>
  <c r="AK33" i="3"/>
  <c r="AK4" i="3"/>
  <c r="AL50" i="3"/>
  <c r="AK13" i="3"/>
  <c r="AL23" i="3"/>
  <c r="AK54" i="3"/>
  <c r="AK5" i="3"/>
  <c r="AK32" i="3"/>
  <c r="AL34" i="3"/>
  <c r="AL51" i="3"/>
  <c r="AK27" i="3"/>
  <c r="AL67" i="3"/>
  <c r="AL67" i="2"/>
  <c r="AK69" i="2"/>
  <c r="AL38" i="2"/>
  <c r="AL53" i="2"/>
  <c r="AL63" i="2"/>
  <c r="AK15" i="2"/>
  <c r="AL46" i="2"/>
  <c r="AK25" i="2"/>
  <c r="AL11" i="2"/>
  <c r="AL45" i="2"/>
  <c r="AK11" i="2"/>
  <c r="AK47" i="2"/>
  <c r="AK44" i="2"/>
  <c r="AK48" i="2"/>
  <c r="AK56" i="2"/>
  <c r="AK28" i="2"/>
  <c r="AK29" i="2"/>
  <c r="AK64" i="2"/>
  <c r="AL54" i="2"/>
  <c r="AL32" i="2"/>
  <c r="AK60" i="2"/>
  <c r="AL14" i="2"/>
  <c r="AK51" i="2"/>
  <c r="AK9" i="2"/>
  <c r="AL48" i="2"/>
  <c r="AL64" i="2"/>
  <c r="AK45" i="2"/>
  <c r="AL49" i="2"/>
  <c r="AL31" i="2"/>
  <c r="AK49" i="2"/>
  <c r="AK66" i="2"/>
  <c r="AK33" i="2"/>
  <c r="AL51" i="2"/>
  <c r="AK14" i="2"/>
  <c r="AK35" i="2"/>
  <c r="AL6" i="2"/>
  <c r="AQ53" i="1"/>
  <c r="AQ37" i="1"/>
  <c r="AQ56" i="1"/>
  <c r="AP6" i="1"/>
  <c r="AQ40" i="1"/>
  <c r="AQ45" i="1"/>
  <c r="AK62" i="3"/>
  <c r="AL57" i="3"/>
  <c r="AL28" i="3"/>
  <c r="AK19" i="3"/>
  <c r="AK39" i="3"/>
  <c r="AK55" i="3"/>
  <c r="AL48" i="3"/>
  <c r="AL15" i="3"/>
  <c r="AK45" i="3"/>
  <c r="AL20" i="3"/>
  <c r="AK20" i="3"/>
  <c r="AL19" i="3"/>
  <c r="AL4" i="3"/>
  <c r="AK40" i="3"/>
  <c r="AK34" i="3"/>
  <c r="AK67" i="3"/>
  <c r="AK38" i="3"/>
  <c r="AL69" i="3"/>
  <c r="AK30" i="3"/>
  <c r="AK24" i="3"/>
  <c r="AK36" i="3"/>
  <c r="AK65" i="3"/>
  <c r="AL18" i="3"/>
  <c r="AK69" i="3"/>
  <c r="AL64" i="3"/>
  <c r="AK22" i="3"/>
  <c r="AL49" i="3"/>
  <c r="AL45" i="3"/>
  <c r="AK9" i="3"/>
  <c r="AL17" i="3"/>
  <c r="AK50" i="3"/>
  <c r="AL56" i="3"/>
  <c r="AK43" i="3"/>
  <c r="AL54" i="3"/>
  <c r="AL13" i="3"/>
  <c r="AK58" i="3"/>
  <c r="AL27" i="3"/>
  <c r="AL32" i="3"/>
  <c r="AK59" i="3"/>
  <c r="AL11" i="3"/>
  <c r="AL44" i="3"/>
  <c r="AK52" i="3"/>
  <c r="AL52" i="3"/>
  <c r="AL29" i="3"/>
  <c r="AK63" i="3"/>
  <c r="AL21" i="3"/>
  <c r="AL43" i="3"/>
  <c r="AK46" i="3"/>
  <c r="AK57" i="3"/>
  <c r="AK17" i="3"/>
  <c r="AL37" i="3"/>
  <c r="AK41" i="3"/>
  <c r="AK51" i="3"/>
  <c r="AK47" i="3"/>
  <c r="AL24" i="3"/>
  <c r="AK42" i="3"/>
  <c r="AL35" i="3"/>
  <c r="AL65" i="3"/>
  <c r="AL53" i="3"/>
  <c r="AL47" i="3"/>
  <c r="AL22" i="3"/>
  <c r="AK53" i="3"/>
  <c r="AL31" i="3"/>
  <c r="AL14" i="3"/>
  <c r="AL40" i="2"/>
  <c r="AL26" i="2"/>
  <c r="AK10" i="2"/>
  <c r="AL50" i="2"/>
  <c r="AL30" i="2"/>
  <c r="AL62" i="2"/>
  <c r="AL42" i="2"/>
  <c r="AL33" i="2"/>
  <c r="AL61" i="2"/>
  <c r="AK42" i="2"/>
  <c r="AK62" i="2"/>
  <c r="AL58" i="2"/>
  <c r="AK19" i="2"/>
  <c r="AK27" i="2"/>
  <c r="AL8" i="2"/>
  <c r="AL68" i="2"/>
  <c r="AK6" i="2"/>
  <c r="AK24" i="2"/>
  <c r="AL24" i="2"/>
  <c r="AL65" i="2"/>
  <c r="AL15" i="2"/>
  <c r="AK8" i="2"/>
  <c r="AK67" i="2"/>
  <c r="AL60" i="2"/>
  <c r="AL29" i="2"/>
  <c r="AK7" i="2"/>
  <c r="AK55" i="2"/>
  <c r="AK20" i="2"/>
  <c r="AK36" i="2"/>
  <c r="AL37" i="2"/>
  <c r="AK21" i="2"/>
  <c r="AL17" i="2"/>
  <c r="AK39" i="2"/>
  <c r="AL9" i="2"/>
  <c r="AK13" i="2"/>
  <c r="AL56" i="2"/>
  <c r="AL43" i="2"/>
  <c r="AK26" i="2"/>
  <c r="AK17" i="2"/>
  <c r="AK31" i="2"/>
  <c r="AL18" i="2"/>
  <c r="AL69" i="2"/>
  <c r="AL21" i="2"/>
  <c r="AL44" i="2"/>
  <c r="AL39" i="2"/>
  <c r="AK37" i="2"/>
  <c r="AL20" i="2"/>
  <c r="AL59" i="2"/>
  <c r="AL25" i="2"/>
  <c r="AK46" i="2"/>
  <c r="AK30" i="2"/>
  <c r="AK58" i="2"/>
  <c r="AK57" i="2"/>
  <c r="AK68" i="2"/>
  <c r="AL19" i="2"/>
  <c r="AK61" i="2"/>
  <c r="AK40" i="2"/>
  <c r="AL34" i="2"/>
  <c r="AK63" i="2"/>
  <c r="AL4" i="2"/>
  <c r="AK4" i="2"/>
  <c r="AL66" i="2"/>
  <c r="AK54" i="2"/>
  <c r="AK22" i="2"/>
  <c r="AL5" i="2"/>
  <c r="AK34" i="2"/>
  <c r="AL7" i="2"/>
  <c r="AL55" i="2"/>
  <c r="AL27" i="2"/>
  <c r="AK52" i="2"/>
  <c r="AL41" i="2"/>
  <c r="AK41" i="2"/>
  <c r="AK43" i="2"/>
  <c r="AK18" i="2"/>
  <c r="AK50" i="2"/>
  <c r="AL47" i="2"/>
  <c r="AL13" i="2"/>
  <c r="AL16" i="2"/>
  <c r="AK12" i="2"/>
  <c r="AL36" i="2"/>
  <c r="AL12" i="2"/>
  <c r="AL10" i="2"/>
  <c r="AK59" i="2"/>
  <c r="AK53" i="2"/>
  <c r="AP61" i="1"/>
  <c r="AQ58" i="1"/>
  <c r="AP45" i="1"/>
  <c r="AQ61" i="1"/>
  <c r="AP34" i="1"/>
  <c r="AP12" i="1"/>
  <c r="AP31" i="1"/>
  <c r="AP68" i="1"/>
  <c r="AQ4" i="1"/>
  <c r="AP21" i="1"/>
  <c r="AP37" i="1"/>
  <c r="AP39" i="1"/>
  <c r="AQ55" i="1"/>
  <c r="AQ15" i="1"/>
  <c r="AQ6" i="1"/>
  <c r="AQ8" i="1"/>
  <c r="AQ52" i="1"/>
  <c r="AP66" i="1"/>
  <c r="AQ13" i="1"/>
  <c r="AQ63" i="1"/>
  <c r="AP36" i="1"/>
  <c r="AQ35" i="1"/>
  <c r="AQ42" i="1"/>
  <c r="AP46" i="1"/>
  <c r="AP69" i="1"/>
  <c r="AP17" i="1"/>
  <c r="AQ28" i="1"/>
  <c r="AP24" i="1"/>
  <c r="AQ38" i="1"/>
  <c r="AP53" i="1"/>
  <c r="AP51" i="1"/>
  <c r="AP23" i="1"/>
  <c r="AP26" i="1"/>
  <c r="AP33" i="1"/>
  <c r="AP8" i="1"/>
  <c r="AP7" i="1"/>
  <c r="AP38" i="1"/>
  <c r="AQ60" i="1"/>
  <c r="AP50" i="1"/>
  <c r="AQ44" i="1"/>
  <c r="AP43" i="1"/>
  <c r="AP9" i="1"/>
  <c r="AP15" i="1"/>
  <c r="AP58" i="1"/>
  <c r="AQ49" i="1"/>
  <c r="AQ11" i="1"/>
  <c r="AQ64" i="1"/>
  <c r="AQ24" i="1"/>
  <c r="AP32" i="1"/>
  <c r="AP67" i="1"/>
  <c r="AP10" i="1"/>
  <c r="AP13" i="1"/>
  <c r="AP59" i="1"/>
  <c r="AQ65" i="1"/>
  <c r="AQ14" i="1"/>
  <c r="AQ66" i="1"/>
  <c r="AQ36" i="1"/>
  <c r="AQ67" i="1"/>
  <c r="AP4" i="1"/>
  <c r="AP65" i="1"/>
  <c r="AQ48" i="1"/>
  <c r="AP41" i="1"/>
  <c r="AQ7" i="1"/>
  <c r="AQ69" i="1"/>
  <c r="AP54" i="1"/>
  <c r="AP57" i="1"/>
  <c r="AP16" i="1"/>
  <c r="AQ46" i="1"/>
  <c r="AQ25" i="1"/>
  <c r="AP5" i="1"/>
  <c r="AP35" i="1"/>
  <c r="AQ68" i="1"/>
  <c r="AQ9" i="1"/>
  <c r="AQ23" i="1"/>
  <c r="AQ12" i="1"/>
  <c r="AP30" i="1"/>
  <c r="AQ20" i="1"/>
  <c r="AQ62" i="1"/>
  <c r="AQ29" i="1"/>
  <c r="AQ5" i="1"/>
  <c r="AQ41" i="1"/>
  <c r="AQ16" i="1"/>
  <c r="AP64" i="1"/>
  <c r="AQ51" i="1"/>
  <c r="AQ18" i="1"/>
  <c r="AQ34" i="1"/>
  <c r="AP55" i="1"/>
  <c r="AP20" i="1"/>
  <c r="AP27" i="1"/>
  <c r="AP19" i="1"/>
  <c r="AQ47" i="1"/>
  <c r="AP49" i="1"/>
  <c r="AP47" i="1"/>
  <c r="AP44" i="1"/>
  <c r="AQ39" i="1"/>
  <c r="AQ30" i="1"/>
  <c r="AQ19" i="1"/>
  <c r="AP28" i="1"/>
  <c r="AQ54" i="1"/>
  <c r="AP14" i="1"/>
  <c r="AP48" i="1"/>
  <c r="AQ27" i="1"/>
  <c r="AP29" i="1"/>
  <c r="AP11" i="1"/>
  <c r="AQ22" i="1"/>
  <c r="AP60" i="1"/>
  <c r="AP18" i="1"/>
  <c r="AP22" i="1"/>
  <c r="AP52" i="1"/>
  <c r="AQ17" i="1"/>
  <c r="AQ57" i="1"/>
  <c r="AP56" i="1"/>
  <c r="AQ32" i="1"/>
  <c r="AP40" i="1"/>
  <c r="AP42" i="1"/>
  <c r="AP62" i="1"/>
  <c r="AQ50" i="1"/>
  <c r="AQ10" i="1"/>
  <c r="AQ59" i="1"/>
  <c r="AQ21" i="1"/>
  <c r="AP63" i="1"/>
  <c r="AQ26" i="1"/>
  <c r="AP42" i="3"/>
  <c r="AP21" i="3"/>
  <c r="AQ13" i="3"/>
  <c r="AQ50" i="3"/>
  <c r="AQ28" i="3"/>
  <c r="AP31" i="3"/>
  <c r="AQ10" i="3"/>
  <c r="AQ11" i="3"/>
  <c r="AP57" i="3"/>
  <c r="AQ44" i="3"/>
  <c r="AP59" i="3"/>
  <c r="AP9" i="3"/>
  <c r="AP66" i="3"/>
  <c r="AP22" i="3"/>
  <c r="AP10" i="3"/>
  <c r="AQ36" i="3"/>
  <c r="AP30" i="3"/>
  <c r="AP13" i="3"/>
  <c r="AQ56" i="3"/>
  <c r="AP44" i="3"/>
  <c r="AQ35" i="3"/>
  <c r="AP49" i="3"/>
  <c r="AQ64" i="3"/>
  <c r="AQ55" i="3"/>
  <c r="AP17" i="3"/>
  <c r="AQ27" i="3"/>
  <c r="AP55" i="3"/>
  <c r="AP38" i="3"/>
  <c r="AQ68" i="3"/>
  <c r="AP48" i="3"/>
  <c r="AP27" i="3"/>
  <c r="AP61" i="3"/>
  <c r="AQ49" i="3"/>
  <c r="AQ21" i="3"/>
  <c r="AP11" i="3"/>
  <c r="AP39" i="3"/>
  <c r="AP37" i="3"/>
  <c r="AQ66" i="3"/>
  <c r="AP63" i="3"/>
  <c r="AQ17" i="3"/>
  <c r="AQ5" i="3"/>
  <c r="AP36" i="3"/>
  <c r="AQ54" i="3"/>
  <c r="AQ14" i="3"/>
  <c r="AQ18" i="3"/>
  <c r="AQ58" i="3"/>
  <c r="AQ24" i="3"/>
  <c r="AP6" i="3"/>
  <c r="AQ38" i="3"/>
  <c r="AP16" i="3"/>
  <c r="AQ53" i="3"/>
  <c r="AQ45" i="3"/>
  <c r="AQ39" i="3"/>
  <c r="AQ31" i="3"/>
  <c r="AP53" i="3"/>
  <c r="AP15" i="3"/>
  <c r="AQ29" i="3"/>
  <c r="AQ57" i="3"/>
  <c r="AP19" i="3"/>
  <c r="AP29" i="3"/>
  <c r="AQ34" i="3"/>
  <c r="AP40" i="3"/>
  <c r="AP18" i="3"/>
  <c r="AP28" i="3"/>
  <c r="AP8" i="3"/>
  <c r="AP56" i="3"/>
  <c r="AP41" i="3"/>
  <c r="AP14" i="3"/>
  <c r="AQ40" i="3"/>
  <c r="AQ16" i="3"/>
  <c r="AP64" i="3"/>
  <c r="AQ7" i="3"/>
  <c r="AQ67" i="3"/>
  <c r="AQ59" i="3"/>
  <c r="AQ63" i="3"/>
  <c r="AP34" i="3"/>
  <c r="AQ62" i="3"/>
  <c r="AQ47" i="3"/>
  <c r="AP4" i="3"/>
  <c r="AQ23" i="3"/>
  <c r="AQ41" i="3"/>
  <c r="AQ9" i="3"/>
  <c r="AQ25" i="3"/>
  <c r="AP33" i="3"/>
  <c r="AQ26" i="3"/>
  <c r="AP46" i="3"/>
  <c r="AP20" i="3"/>
  <c r="AQ22" i="3"/>
  <c r="AQ60" i="3"/>
  <c r="AP65" i="3"/>
  <c r="AQ33" i="3"/>
  <c r="AQ12" i="3"/>
  <c r="AP60" i="3"/>
  <c r="AQ61" i="3"/>
  <c r="AQ52" i="3"/>
  <c r="AQ51" i="3"/>
  <c r="AP12" i="3"/>
  <c r="AQ6" i="3"/>
  <c r="AP32" i="3"/>
  <c r="AP47" i="3"/>
  <c r="AP51" i="3"/>
  <c r="AP24" i="3"/>
  <c r="AQ20" i="3"/>
  <c r="AP52" i="3"/>
  <c r="AP54" i="3"/>
  <c r="AQ32" i="3"/>
  <c r="AP23" i="3"/>
  <c r="AP67" i="3"/>
  <c r="AQ43" i="3"/>
  <c r="AQ15" i="3"/>
  <c r="AP68" i="3"/>
  <c r="AP69" i="3"/>
  <c r="AQ37" i="3"/>
  <c r="AP26" i="3"/>
  <c r="AP45" i="3"/>
  <c r="AP58" i="3"/>
  <c r="AQ48" i="3"/>
  <c r="AP62" i="3"/>
  <c r="AQ46" i="3"/>
  <c r="AQ42" i="3"/>
  <c r="AP25" i="3"/>
  <c r="AQ4" i="3"/>
  <c r="AQ69" i="3"/>
  <c r="AQ19" i="3"/>
  <c r="AP50" i="3"/>
  <c r="AP5" i="3"/>
  <c r="AQ30" i="3"/>
  <c r="AP7" i="3"/>
  <c r="AQ65" i="3"/>
  <c r="AQ8" i="3"/>
  <c r="AP35" i="3"/>
  <c r="AP43" i="3"/>
  <c r="AP69" i="2"/>
  <c r="AQ36" i="2"/>
  <c r="AP26" i="2"/>
  <c r="AQ23" i="2"/>
  <c r="AQ37" i="2"/>
  <c r="AP4" i="2"/>
  <c r="AP67" i="2"/>
  <c r="AP57" i="2"/>
  <c r="AP11" i="2"/>
  <c r="AP29" i="2"/>
  <c r="AP44" i="2"/>
  <c r="AP24" i="2"/>
  <c r="AQ50" i="2"/>
  <c r="AQ55" i="2"/>
  <c r="AQ6" i="2"/>
  <c r="AP54" i="2"/>
  <c r="AQ27" i="2"/>
  <c r="AQ49" i="2"/>
  <c r="AP12" i="2"/>
  <c r="AP60" i="2"/>
  <c r="AQ58" i="2"/>
  <c r="AP41" i="2"/>
  <c r="AQ15" i="2"/>
  <c r="AQ48" i="2"/>
  <c r="AQ7" i="2"/>
  <c r="AQ56" i="2"/>
  <c r="AQ26" i="2"/>
  <c r="AQ39" i="2"/>
  <c r="AQ31" i="2"/>
  <c r="AQ30" i="2"/>
  <c r="AP14" i="2"/>
  <c r="AP68" i="2"/>
  <c r="AP19" i="2"/>
  <c r="AP13" i="2"/>
  <c r="AP50" i="2"/>
  <c r="AP30" i="2"/>
  <c r="AP43" i="2"/>
  <c r="AP66" i="2"/>
  <c r="AQ28" i="2"/>
  <c r="AQ63" i="2"/>
  <c r="AP52" i="2"/>
  <c r="AP49" i="2"/>
  <c r="AP21" i="2"/>
  <c r="AQ19" i="2"/>
  <c r="AP16" i="2"/>
  <c r="AP32" i="2"/>
  <c r="AQ33" i="2"/>
  <c r="AQ11" i="2"/>
  <c r="AP47" i="2"/>
  <c r="AP48" i="2"/>
  <c r="AP59" i="2"/>
  <c r="AQ43" i="2"/>
  <c r="AP6" i="2"/>
  <c r="AQ25" i="2"/>
  <c r="AQ32" i="2"/>
  <c r="AP33" i="2"/>
  <c r="AQ10" i="2"/>
  <c r="AQ16" i="2"/>
  <c r="AP40" i="2"/>
  <c r="AP5" i="2"/>
  <c r="AQ22" i="2"/>
  <c r="AQ38" i="2"/>
  <c r="AQ42" i="2"/>
  <c r="AQ34" i="2"/>
  <c r="AP34" i="2"/>
  <c r="AP36" i="2"/>
  <c r="AQ12" i="2"/>
  <c r="AQ35" i="2"/>
  <c r="AP56" i="2"/>
  <c r="AQ68" i="2"/>
  <c r="AQ45" i="2"/>
  <c r="AQ20" i="2"/>
  <c r="AQ57" i="2"/>
  <c r="AP39" i="2"/>
  <c r="AQ66" i="2"/>
  <c r="AQ59" i="2"/>
  <c r="AQ29" i="2"/>
  <c r="AQ41" i="2"/>
  <c r="AP58" i="2"/>
  <c r="AQ13" i="2"/>
  <c r="AQ62" i="2"/>
  <c r="AQ69" i="2"/>
  <c r="AQ18" i="2"/>
  <c r="AP27" i="2"/>
  <c r="AP9" i="2"/>
  <c r="AP63" i="2"/>
  <c r="AQ21" i="2"/>
  <c r="AQ52" i="2"/>
  <c r="AQ40" i="2"/>
  <c r="AP65" i="2"/>
  <c r="AP45" i="2"/>
  <c r="AQ5" i="2"/>
  <c r="AP55" i="2"/>
  <c r="AP17" i="2"/>
  <c r="AQ14" i="2"/>
  <c r="AP37" i="2"/>
  <c r="AQ4" i="2"/>
  <c r="AP22" i="2"/>
  <c r="AP51" i="2"/>
  <c r="AQ61" i="2"/>
  <c r="AP35" i="2"/>
  <c r="AQ44" i="2"/>
  <c r="AP25" i="2"/>
  <c r="AP20" i="2"/>
  <c r="AP28" i="2"/>
  <c r="AQ24" i="2"/>
  <c r="AQ54" i="2"/>
  <c r="AP8" i="2"/>
  <c r="AP31" i="2"/>
  <c r="AP42" i="2"/>
  <c r="AP64" i="2"/>
  <c r="AP38" i="2"/>
  <c r="AP7" i="2"/>
  <c r="AQ46" i="2"/>
  <c r="AQ9" i="2"/>
  <c r="AQ8" i="2"/>
  <c r="AQ17" i="2"/>
  <c r="AQ64" i="2"/>
  <c r="AP18" i="2"/>
  <c r="AP53" i="2"/>
  <c r="AQ67" i="2"/>
  <c r="AQ65" i="2"/>
  <c r="AP62" i="2"/>
  <c r="AP10" i="2"/>
  <c r="AP61" i="2"/>
  <c r="AP23" i="2"/>
  <c r="AQ51" i="2"/>
  <c r="AQ53" i="2"/>
  <c r="AQ60" i="2"/>
  <c r="AP46" i="2"/>
  <c r="AQ47" i="2"/>
  <c r="AP15" i="2"/>
</calcChain>
</file>

<file path=xl/connections.xml><?xml version="1.0" encoding="utf-8"?>
<connections xmlns="http://schemas.openxmlformats.org/spreadsheetml/2006/main">
  <connection id="1" name="105mg" type="6" refreshedVersion="0" background="1" saveData="1">
    <textPr sourceFile="\\ASSURE\data\sediment_QA\SLQA\SLQA 2-2002\Results\10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2222mg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2222mg1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65mg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65mg1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65mg2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<sst xmlns="http://schemas.openxmlformats.org/spreadsheetml/2006/main" count="1294" uniqueCount="206">
  <si>
    <t>Reported</t>
  </si>
  <si>
    <t>Reported Sediment</t>
  </si>
  <si>
    <t>Actual Sediment</t>
  </si>
  <si>
    <t>Concentration</t>
  </si>
  <si>
    <t>Actual</t>
  </si>
  <si>
    <t>Sediment</t>
  </si>
  <si>
    <t>Fines</t>
  </si>
  <si>
    <t>Lab</t>
  </si>
  <si>
    <t>Sample</t>
  </si>
  <si>
    <t xml:space="preserve">Concentration </t>
  </si>
  <si>
    <t>Sand</t>
  </si>
  <si>
    <t xml:space="preserve">Sediment </t>
  </si>
  <si>
    <t>Weight</t>
  </si>
  <si>
    <t xml:space="preserve"> Weight</t>
  </si>
  <si>
    <t>(mg/L)</t>
  </si>
  <si>
    <t>NM</t>
  </si>
  <si>
    <t>CN</t>
  </si>
  <si>
    <t>CVO</t>
  </si>
  <si>
    <t>IA</t>
  </si>
  <si>
    <t>IL</t>
  </si>
  <si>
    <t>KY</t>
  </si>
  <si>
    <t xml:space="preserve">LA </t>
  </si>
  <si>
    <t>MO</t>
  </si>
  <si>
    <t>MT</t>
  </si>
  <si>
    <t>%</t>
  </si>
  <si>
    <t>Mean</t>
  </si>
  <si>
    <t>Standard Error</t>
  </si>
  <si>
    <t>Median</t>
  </si>
  <si>
    <t>25th Percentile</t>
  </si>
  <si>
    <t>75th Percentile</t>
  </si>
  <si>
    <t>F-pseudosigma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</si>
  <si>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</si>
  <si>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</si>
  <si>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</si>
  <si>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</si>
  <si>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</si>
  <si>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</si>
  <si>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</si>
  <si>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Statistics are based on results submitted by participating laboratories and are provided for comparison purposes when evaluating individual results.</t>
  </si>
  <si>
    <t>Count</t>
  </si>
  <si>
    <t>Name</t>
  </si>
  <si>
    <t>CA-GM</t>
  </si>
  <si>
    <t>USACE</t>
  </si>
  <si>
    <t>Terry Heinert</t>
  </si>
  <si>
    <t>Cheryl Joseph</t>
  </si>
  <si>
    <t>Cathy Biehn</t>
  </si>
  <si>
    <t>Arlene Sondergaard</t>
  </si>
  <si>
    <t xml:space="preserve">Participating Laboratories </t>
  </si>
  <si>
    <t>USGS Laboratories</t>
  </si>
  <si>
    <t>USGS Sediment Laboratory Quality Assurance Project</t>
  </si>
  <si>
    <t>MDPH</t>
  </si>
  <si>
    <t>WSLH</t>
  </si>
  <si>
    <t>GCMRC</t>
  </si>
  <si>
    <t>Lynda Seeger</t>
  </si>
  <si>
    <t>UWSP</t>
  </si>
  <si>
    <t>VDCLS</t>
  </si>
  <si>
    <t>CA</t>
  </si>
  <si>
    <t>&lt; 0.002</t>
  </si>
  <si>
    <t>&lt; 0.004</t>
  </si>
  <si>
    <t>&lt; 0.008</t>
  </si>
  <si>
    <t>&lt; 0.016</t>
  </si>
  <si>
    <t>&lt; 0.031</t>
  </si>
  <si>
    <t>Sharyl Holthus</t>
  </si>
  <si>
    <t>Weight (g)</t>
  </si>
  <si>
    <t>Julie Nason</t>
  </si>
  <si>
    <t>DHHS</t>
  </si>
  <si>
    <t>MBNEP</t>
  </si>
  <si>
    <t>Sample ID</t>
  </si>
  <si>
    <t>1A</t>
  </si>
  <si>
    <t>1B</t>
  </si>
  <si>
    <t>1C</t>
  </si>
  <si>
    <t>Net Weight (g)</t>
  </si>
  <si>
    <t>Water</t>
  </si>
  <si>
    <t>Volume (mL)</t>
  </si>
  <si>
    <t>% Difference</t>
  </si>
  <si>
    <t>Percent</t>
  </si>
  <si>
    <t>(&lt;0.063)</t>
  </si>
  <si>
    <t>(&gt;0.063)</t>
  </si>
  <si>
    <t xml:space="preserve">         Class 1 Samples</t>
  </si>
  <si>
    <t xml:space="preserve">         Class 2 Samples</t>
  </si>
  <si>
    <t xml:space="preserve">        Class 3 Samples</t>
  </si>
  <si>
    <t>% Diff.</t>
  </si>
  <si>
    <t>Confid. Level (95.0%)</t>
  </si>
  <si>
    <t>3A</t>
  </si>
  <si>
    <t>3B</t>
  </si>
  <si>
    <t>3C</t>
  </si>
  <si>
    <t>Lab ID#</t>
  </si>
  <si>
    <t>Median =</t>
  </si>
  <si>
    <t>25th =</t>
  </si>
  <si>
    <t>75th =</t>
  </si>
  <si>
    <t>Fps =</t>
  </si>
  <si>
    <t>Med -3 Fps</t>
  </si>
  <si>
    <t>Med +3 Fps</t>
  </si>
  <si>
    <t>Med -5%</t>
  </si>
  <si>
    <t>Med +5%</t>
  </si>
  <si>
    <t>Sediment Concentration</t>
  </si>
  <si>
    <t>11-USGS</t>
  </si>
  <si>
    <t>12-USGS</t>
  </si>
  <si>
    <t>14-USGS</t>
  </si>
  <si>
    <t>15-USGS</t>
  </si>
  <si>
    <t>17-USGS</t>
  </si>
  <si>
    <t>18-USGS</t>
  </si>
  <si>
    <t>19-USGS</t>
  </si>
  <si>
    <t>20-USGS</t>
  </si>
  <si>
    <t>25-USGS</t>
  </si>
  <si>
    <t>Fines Split</t>
  </si>
  <si>
    <t>Sand Split</t>
  </si>
  <si>
    <t>Sediment Weight</t>
  </si>
  <si>
    <t>2A</t>
  </si>
  <si>
    <t>2B</t>
  </si>
  <si>
    <t>2C</t>
  </si>
  <si>
    <t>Maximim =</t>
  </si>
  <si>
    <t>Minimum =</t>
  </si>
  <si>
    <t>for chart scale</t>
  </si>
  <si>
    <t>Graham Matthews &amp; Associates (CA-GM)</t>
  </si>
  <si>
    <t>Canadian Environmental Laboratory (CN)</t>
  </si>
  <si>
    <t>UWSP - Environmental Task Force Laboratory (UWSP)</t>
  </si>
  <si>
    <t>Wisconsin State Lab of Hygiene (WSLH)</t>
  </si>
  <si>
    <t>Virginia Divison of Consolidated Laboratory Services (VDCLS)</t>
  </si>
  <si>
    <t>US ACE - Coastal and Hydraulics Laboratory (USACE)</t>
  </si>
  <si>
    <t>Morro Bay National Estuary Program (MBNEP)</t>
  </si>
  <si>
    <t>Miya Barr</t>
  </si>
  <si>
    <t>HRCEL</t>
  </si>
  <si>
    <t>Humboldt Redwood Company Environmental Lab (HRCEL)</t>
  </si>
  <si>
    <t>Shane McCoy</t>
  </si>
  <si>
    <t>Source of Fines</t>
  </si>
  <si>
    <t>Target Fines</t>
  </si>
  <si>
    <t>Weight (mg)</t>
  </si>
  <si>
    <t>Target</t>
  </si>
  <si>
    <t>Target Sand</t>
  </si>
  <si>
    <t>SSC (mg/L)</t>
  </si>
  <si>
    <t>0.125-0.250 mm</t>
  </si>
  <si>
    <t>0-0.063 mm      Spark Plug dust</t>
  </si>
  <si>
    <t>Cascades Volcano Observatory (CVO)</t>
  </si>
  <si>
    <t>Iowa Water Science Center (IA)</t>
  </si>
  <si>
    <t>Kentucky Water Science Center (KY)</t>
  </si>
  <si>
    <t>Missouri Water Science Center (MO)</t>
  </si>
  <si>
    <t>Grand Canyon Monitoring and Research Center (GCMRC)</t>
  </si>
  <si>
    <t>Montana Water Science Center (MT)</t>
  </si>
  <si>
    <t>New Mexico Water Science Center (NM)</t>
  </si>
  <si>
    <t>Louisiana Water Science Center (LA)</t>
  </si>
  <si>
    <t>of fines</t>
  </si>
  <si>
    <t xml:space="preserve"> 0-0.050 mm Arizona Test dust</t>
  </si>
  <si>
    <t>California Water Science Center (CA)</t>
  </si>
  <si>
    <t>Class 1   A</t>
  </si>
  <si>
    <t>Class 1   B</t>
  </si>
  <si>
    <t>Class 1   C</t>
  </si>
  <si>
    <t>Class 2   A</t>
  </si>
  <si>
    <t>Class 2   B</t>
  </si>
  <si>
    <t>Class 2   C</t>
  </si>
  <si>
    <t>Class 3   A</t>
  </si>
  <si>
    <t>Class 3   B</t>
  </si>
  <si>
    <t>Class 3   C</t>
  </si>
  <si>
    <t>Kent Elrick</t>
  </si>
  <si>
    <t>SRWQL</t>
  </si>
  <si>
    <t>Spraugue River Water Quality Laboratory (SRWQL)</t>
  </si>
  <si>
    <t>Public Health Madison &amp; Dane County (MDPH)</t>
  </si>
  <si>
    <t>Nebraska Public Health Environmental Laboratory (DHHS)</t>
  </si>
  <si>
    <t>Stephen Low</t>
  </si>
  <si>
    <t>Comments</t>
  </si>
  <si>
    <t>Target Sed</t>
  </si>
  <si>
    <t>sand %</t>
  </si>
  <si>
    <t>Analyst</t>
  </si>
  <si>
    <t>Julie Donnell</t>
  </si>
  <si>
    <t>Rachel Howell</t>
  </si>
  <si>
    <t>GSU</t>
  </si>
  <si>
    <t>Georgia State University (GSU)</t>
  </si>
  <si>
    <t>Illinois State Water Survey (IL)</t>
  </si>
  <si>
    <t>Brooke Pittman</t>
  </si>
  <si>
    <t>Kimberly Attig</t>
  </si>
  <si>
    <t>Ben Harris</t>
  </si>
  <si>
    <t>Tom Sabol</t>
  </si>
  <si>
    <t>J. Thorngate</t>
  </si>
  <si>
    <t>Justin Levy</t>
  </si>
  <si>
    <t>Thomas Jeffords</t>
  </si>
  <si>
    <t>Karissa Willits</t>
  </si>
  <si>
    <t>Sample Specifications for SLQA Study 1-2015</t>
  </si>
  <si>
    <t>(conducted April/May 2015)</t>
  </si>
  <si>
    <t>Overall Summary Statistics - Study 1, 2015</t>
  </si>
  <si>
    <t>10-Other</t>
  </si>
  <si>
    <t>13-Other</t>
  </si>
  <si>
    <t>16-Other</t>
  </si>
  <si>
    <t>23-Other</t>
  </si>
  <si>
    <t>27-Other</t>
  </si>
  <si>
    <t>28-Other</t>
  </si>
  <si>
    <t>29-Other</t>
  </si>
  <si>
    <t>30-Other</t>
  </si>
  <si>
    <t>31-Other</t>
  </si>
  <si>
    <t>34-Other</t>
  </si>
  <si>
    <t>35-Other</t>
  </si>
  <si>
    <t>36-Other</t>
  </si>
  <si>
    <t>38-Other</t>
  </si>
  <si>
    <t>Contract/Volunteer Laboratories</t>
  </si>
  <si>
    <t>W. DeVita</t>
  </si>
  <si>
    <t>Thomas Kirklin</t>
  </si>
  <si>
    <t>Ashley Entsminger</t>
  </si>
  <si>
    <t>Jeff Wyant</t>
  </si>
  <si>
    <t>Craig Spoonemore</t>
  </si>
  <si>
    <t>hole in filter</t>
  </si>
  <si>
    <t>bottle leak and hole in filter</t>
  </si>
  <si>
    <t>Nadine LePore</t>
  </si>
  <si>
    <t>Aimee Downs</t>
  </si>
  <si>
    <t>loss of sediment from analysis</t>
  </si>
  <si>
    <t>Kendra Wood</t>
  </si>
  <si>
    <t>water in bag</t>
  </si>
  <si>
    <r>
      <t>Number of Participating Laboratories:</t>
    </r>
    <r>
      <rPr>
        <i/>
        <sz val="10"/>
        <color indexed="8"/>
        <rFont val="Times New Roman"/>
        <family val="1"/>
      </rPr>
      <t xml:space="preserve"> 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</si>
</sst>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00"/>
    <numFmt numFmtId="166" formatCode="0.0"/>
    <numFmt numFmtId="167" formatCode="0.0000000"/>
    <numFmt numFmtId="168" formatCode="0.00000"/>
  </numFmts>
  <fonts count="2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 Unicode MS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trike/>
      <sz val="10"/>
      <name val="Times New Roman"/>
      <family val="1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3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Fill="1" applyBorder="1" applyAlignment="1"/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2" xfId="0" applyFont="1" applyFill="1" applyBorder="1" applyAlignment="1"/>
    <xf numFmtId="2" fontId="4" fillId="0" borderId="2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/>
    <xf numFmtId="0" fontId="6" fillId="0" borderId="0" xfId="0" applyFont="1" applyBorder="1"/>
    <xf numFmtId="0" fontId="6" fillId="0" borderId="0" xfId="0" applyFont="1" applyFill="1" applyBorder="1" applyAlignment="1"/>
    <xf numFmtId="0" fontId="6" fillId="0" borderId="0" xfId="0" applyFont="1" applyFill="1"/>
    <xf numFmtId="0" fontId="4" fillId="0" borderId="0" xfId="0" applyFont="1" applyFill="1" applyBorder="1"/>
    <xf numFmtId="2" fontId="4" fillId="0" borderId="5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0" borderId="0" xfId="0" applyFont="1"/>
    <xf numFmtId="1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9" fillId="0" borderId="0" xfId="0" applyFont="1"/>
    <xf numFmtId="2" fontId="4" fillId="0" borderId="7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5" fillId="0" borderId="0" xfId="0" applyFont="1" applyFill="1" applyBorder="1"/>
    <xf numFmtId="0" fontId="5" fillId="0" borderId="5" xfId="0" applyFont="1" applyFill="1" applyBorder="1"/>
    <xf numFmtId="1" fontId="4" fillId="0" borderId="2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>
      <alignment horizontal="center"/>
    </xf>
    <xf numFmtId="168" fontId="2" fillId="3" borderId="0" xfId="0" applyNumberFormat="1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166" fontId="8" fillId="3" borderId="0" xfId="0" applyNumberFormat="1" applyFont="1" applyFill="1" applyBorder="1" applyAlignment="1">
      <alignment horizontal="center"/>
    </xf>
    <xf numFmtId="0" fontId="8" fillId="3" borderId="0" xfId="0" applyNumberFormat="1" applyFon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1" fillId="3" borderId="0" xfId="0" applyNumberFormat="1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" fontId="8" fillId="3" borderId="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2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11" xfId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/>
    <xf numFmtId="14" fontId="13" fillId="0" borderId="0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6" fontId="13" fillId="3" borderId="0" xfId="0" applyNumberFormat="1" applyFont="1" applyFill="1" applyBorder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9" fillId="0" borderId="0" xfId="1" applyFont="1" applyFill="1"/>
    <xf numFmtId="0" fontId="4" fillId="0" borderId="0" xfId="1" applyFont="1" applyFill="1"/>
    <xf numFmtId="0" fontId="4" fillId="0" borderId="0" xfId="1" applyFont="1"/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165" fontId="8" fillId="3" borderId="0" xfId="0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2" quotePrefix="1" applyFont="1" applyBorder="1" applyAlignment="1">
      <alignment horizontal="left"/>
    </xf>
    <xf numFmtId="0" fontId="3" fillId="0" borderId="0" xfId="2" applyFont="1" applyBorder="1"/>
    <xf numFmtId="0" fontId="5" fillId="0" borderId="0" xfId="2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166" fontId="2" fillId="3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166" fontId="10" fillId="0" borderId="0" xfId="1" applyNumberFormat="1" applyFont="1" applyFill="1"/>
    <xf numFmtId="1" fontId="10" fillId="0" borderId="0" xfId="1" applyNumberFormat="1" applyFont="1" applyFill="1"/>
    <xf numFmtId="166" fontId="4" fillId="0" borderId="0" xfId="1" applyNumberFormat="1" applyFont="1" applyFill="1"/>
    <xf numFmtId="1" fontId="4" fillId="0" borderId="0" xfId="1" applyNumberFormat="1" applyFont="1"/>
    <xf numFmtId="166" fontId="4" fillId="0" borderId="0" xfId="1" applyNumberFormat="1" applyFont="1"/>
    <xf numFmtId="1" fontId="5" fillId="0" borderId="0" xfId="1" applyNumberFormat="1" applyFont="1" applyAlignment="1">
      <alignment horizontal="center"/>
    </xf>
    <xf numFmtId="166" fontId="5" fillId="0" borderId="0" xfId="1" applyNumberFormat="1" applyFont="1" applyAlignment="1">
      <alignment horizontal="center"/>
    </xf>
    <xf numFmtId="1" fontId="5" fillId="0" borderId="0" xfId="1" applyNumberFormat="1" applyFont="1" applyBorder="1" applyAlignment="1">
      <alignment horizontal="center"/>
    </xf>
    <xf numFmtId="166" fontId="5" fillId="0" borderId="11" xfId="1" applyNumberFormat="1" applyFont="1" applyBorder="1" applyAlignment="1">
      <alignment horizontal="center"/>
    </xf>
    <xf numFmtId="1" fontId="5" fillId="0" borderId="11" xfId="1" applyNumberFormat="1" applyFont="1" applyBorder="1" applyAlignment="1">
      <alignment horizontal="center"/>
    </xf>
    <xf numFmtId="166" fontId="4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4" fillId="0" borderId="0" xfId="2" applyFont="1" applyBorder="1"/>
    <xf numFmtId="0" fontId="8" fillId="3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0" borderId="0" xfId="0" applyNumberFormat="1" applyFont="1" applyAlignment="1">
      <alignment horizontal="right"/>
    </xf>
    <xf numFmtId="2" fontId="18" fillId="0" borderId="0" xfId="0" applyNumberFormat="1" applyFont="1" applyBorder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22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2" fillId="0" borderId="25" xfId="0" applyNumberFormat="1" applyFont="1" applyBorder="1" applyAlignment="1">
      <alignment horizontal="right"/>
    </xf>
    <xf numFmtId="2" fontId="0" fillId="0" borderId="26" xfId="0" applyNumberFormat="1" applyBorder="1" applyAlignment="1">
      <alignment horizontal="center"/>
    </xf>
    <xf numFmtId="0" fontId="2" fillId="0" borderId="27" xfId="0" applyNumberFormat="1" applyFont="1" applyBorder="1" applyAlignment="1">
      <alignment horizontal="right"/>
    </xf>
    <xf numFmtId="2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166" fontId="19" fillId="3" borderId="0" xfId="0" applyNumberFormat="1" applyFont="1" applyFill="1" applyBorder="1" applyAlignment="1">
      <alignment horizontal="center"/>
    </xf>
    <xf numFmtId="0" fontId="19" fillId="3" borderId="0" xfId="0" applyNumberFormat="1" applyFont="1" applyFill="1" applyBorder="1" applyAlignment="1">
      <alignment horizontal="center"/>
    </xf>
    <xf numFmtId="164" fontId="19" fillId="3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6" fontId="4" fillId="0" borderId="0" xfId="0" applyNumberFormat="1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4" fillId="0" borderId="0" xfId="0" applyNumberFormat="1" applyFont="1" applyFill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6" xfId="0" applyFont="1" applyFill="1" applyBorder="1"/>
    <xf numFmtId="14" fontId="8" fillId="0" borderId="12" xfId="0" applyNumberFormat="1" applyFont="1" applyBorder="1" applyAlignment="1">
      <alignment horizontal="center"/>
    </xf>
    <xf numFmtId="168" fontId="8" fillId="0" borderId="0" xfId="0" applyNumberFormat="1" applyFont="1" applyBorder="1" applyAlignment="1">
      <alignment horizontal="center"/>
    </xf>
    <xf numFmtId="0" fontId="0" fillId="5" borderId="0" xfId="0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1" fontId="8" fillId="0" borderId="12" xfId="0" applyNumberFormat="1" applyFont="1" applyFill="1" applyBorder="1" applyAlignment="1">
      <alignment horizontal="center"/>
    </xf>
    <xf numFmtId="168" fontId="8" fillId="0" borderId="0" xfId="0" applyNumberFormat="1" applyFont="1" applyFill="1" applyBorder="1" applyAlignment="1">
      <alignment horizontal="center"/>
    </xf>
    <xf numFmtId="168" fontId="13" fillId="0" borderId="0" xfId="0" applyNumberFormat="1" applyFont="1" applyFill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17" fillId="0" borderId="0" xfId="0" applyNumberFormat="1" applyFont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2" applyNumberFormat="1" applyFont="1" applyAlignment="1">
      <alignment horizontal="center" vertical="center" wrapText="1"/>
    </xf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</cellXfs>
  <cellStyles count="3">
    <cellStyle name="Normal" xfId="0" builtinId="0"/>
    <cellStyle name="Normal_MW_results-2008-2" xfId="1"/>
    <cellStyle name="Normal_Pilot_sample_specs" xfId="2"/>
  </cellStyles>
  <dxfs count="0"/>
  <tableStyles count="0" defaultTableStyle="TableStyleMedium9" defaultPivotStyle="PivotStyleLight16"/>
  <colors>
    <mruColors>
      <color rgb="FFFFCC00"/>
      <color rgb="FFFF6600"/>
      <color rgb="FF800080"/>
      <color rgb="FF0000FF"/>
      <color rgb="FFFF00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9.xml"/><Relationship Id="rId18" Type="http://schemas.openxmlformats.org/officeDocument/2006/relationships/chartsheet" Target="chartsheets/sheet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17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17" Type="http://schemas.openxmlformats.org/officeDocument/2006/relationships/chartsheet" Target="chartsheets/sheet13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2.xml"/><Relationship Id="rId20" Type="http://schemas.openxmlformats.org/officeDocument/2006/relationships/chartsheet" Target="chartsheets/sheet16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7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1.xml"/><Relationship Id="rId23" Type="http://schemas.openxmlformats.org/officeDocument/2006/relationships/worksheet" Target="worksheets/sheet6.xml"/><Relationship Id="rId28" Type="http://schemas.openxmlformats.org/officeDocument/2006/relationships/calcChain" Target="calcChain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5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10.xml"/><Relationship Id="rId22" Type="http://schemas.openxmlformats.org/officeDocument/2006/relationships/worksheet" Target="worksheets/sheet5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2015
Fine Material Mass Percent Difference Results
Class 1 Target Fine Mass = 90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 cap="flat" cmpd="sng">
                <a:solidFill>
                  <a:srgbClr val="FF00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1'!$R$4:$R$69</c:f>
              <c:numCache>
                <c:formatCode>0.00</c:formatCode>
                <c:ptCount val="66"/>
                <c:pt idx="3">
                  <c:v>-5.2116901877986441</c:v>
                </c:pt>
                <c:pt idx="4">
                  <c:v>-3.5889433794025862</c:v>
                </c:pt>
                <c:pt idx="5">
                  <c:v>-5.7818222172899709</c:v>
                </c:pt>
                <c:pt idx="6">
                  <c:v>-30.121286302436861</c:v>
                </c:pt>
                <c:pt idx="7">
                  <c:v>-49.938677667521461</c:v>
                </c:pt>
                <c:pt idx="8">
                  <c:v>-24.97783687943263</c:v>
                </c:pt>
                <c:pt idx="9">
                  <c:v>-18.326471570045619</c:v>
                </c:pt>
                <c:pt idx="10">
                  <c:v>-18.451584114234716</c:v>
                </c:pt>
                <c:pt idx="11">
                  <c:v>-22.521922521922523</c:v>
                </c:pt>
                <c:pt idx="12">
                  <c:v>-7.2049966540263295</c:v>
                </c:pt>
                <c:pt idx="13">
                  <c:v>-10.753880266075388</c:v>
                </c:pt>
                <c:pt idx="14">
                  <c:v>1.5816440187124132</c:v>
                </c:pt>
                <c:pt idx="15">
                  <c:v>-20.270569971168765</c:v>
                </c:pt>
                <c:pt idx="16">
                  <c:v>-18.649695628112898</c:v>
                </c:pt>
                <c:pt idx="17">
                  <c:v>-25.230529941117663</c:v>
                </c:pt>
                <c:pt idx="18">
                  <c:v>-8.7789217314291967</c:v>
                </c:pt>
                <c:pt idx="19">
                  <c:v>-3.5754189944134018</c:v>
                </c:pt>
                <c:pt idx="20">
                  <c:v>-8.6063298167684703</c:v>
                </c:pt>
                <c:pt idx="24">
                  <c:v>-13.563829787234043</c:v>
                </c:pt>
                <c:pt idx="25">
                  <c:v>-15.207271115052091</c:v>
                </c:pt>
                <c:pt idx="26">
                  <c:v>-5.8495821727019397</c:v>
                </c:pt>
                <c:pt idx="27">
                  <c:v>-21.120160660493141</c:v>
                </c:pt>
                <c:pt idx="28">
                  <c:v>-18.622674933569535</c:v>
                </c:pt>
                <c:pt idx="29">
                  <c:v>-23.804226918798655</c:v>
                </c:pt>
                <c:pt idx="30">
                  <c:v>-8.3100948131622978</c:v>
                </c:pt>
                <c:pt idx="31">
                  <c:v>-9.0302491103202875</c:v>
                </c:pt>
                <c:pt idx="32">
                  <c:v>-4.155124653739616</c:v>
                </c:pt>
                <c:pt idx="33">
                  <c:v>-35.451727192205489</c:v>
                </c:pt>
                <c:pt idx="34">
                  <c:v>-20.026657780739761</c:v>
                </c:pt>
                <c:pt idx="35">
                  <c:v>-18.897813476126725</c:v>
                </c:pt>
                <c:pt idx="36">
                  <c:v>-30.413517118719426</c:v>
                </c:pt>
                <c:pt idx="37">
                  <c:v>-32.842481035252121</c:v>
                </c:pt>
                <c:pt idx="38">
                  <c:v>-35.501776198934273</c:v>
                </c:pt>
                <c:pt idx="51">
                  <c:v>-22.486654804270465</c:v>
                </c:pt>
                <c:pt idx="52">
                  <c:v>-21.111359071635803</c:v>
                </c:pt>
                <c:pt idx="53">
                  <c:v>-23.917893797411871</c:v>
                </c:pt>
                <c:pt idx="57">
                  <c:v>-21.859324490023411</c:v>
                </c:pt>
                <c:pt idx="58">
                  <c:v>-28.136419001218027</c:v>
                </c:pt>
                <c:pt idx="59">
                  <c:v>-8.9590538882070678</c:v>
                </c:pt>
              </c:numCache>
            </c:numRef>
          </c:val>
          <c:smooth val="0"/>
        </c:ser>
        <c:ser>
          <c:idx val="1"/>
          <c:order val="1"/>
          <c:tx>
            <c:v>Median (-18.65%)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1'!$X$4:$X$69</c:f>
              <c:numCache>
                <c:formatCode>0.00</c:formatCode>
                <c:ptCount val="66"/>
                <c:pt idx="0">
                  <c:v>-18.649695628112898</c:v>
                </c:pt>
                <c:pt idx="1">
                  <c:v>-18.649695628112898</c:v>
                </c:pt>
                <c:pt idx="2">
                  <c:v>-18.649695628112898</c:v>
                </c:pt>
                <c:pt idx="3">
                  <c:v>-18.649695628112898</c:v>
                </c:pt>
                <c:pt idx="4">
                  <c:v>-18.649695628112898</c:v>
                </c:pt>
                <c:pt idx="5">
                  <c:v>-18.649695628112898</c:v>
                </c:pt>
                <c:pt idx="6">
                  <c:v>-18.649695628112898</c:v>
                </c:pt>
                <c:pt idx="7">
                  <c:v>-18.649695628112898</c:v>
                </c:pt>
                <c:pt idx="8">
                  <c:v>-18.649695628112898</c:v>
                </c:pt>
                <c:pt idx="9">
                  <c:v>-18.649695628112898</c:v>
                </c:pt>
                <c:pt idx="10">
                  <c:v>-18.649695628112898</c:v>
                </c:pt>
                <c:pt idx="11">
                  <c:v>-18.649695628112898</c:v>
                </c:pt>
                <c:pt idx="12">
                  <c:v>-18.649695628112898</c:v>
                </c:pt>
                <c:pt idx="13">
                  <c:v>-18.649695628112898</c:v>
                </c:pt>
                <c:pt idx="14">
                  <c:v>-18.649695628112898</c:v>
                </c:pt>
                <c:pt idx="15">
                  <c:v>-18.649695628112898</c:v>
                </c:pt>
                <c:pt idx="16">
                  <c:v>-18.649695628112898</c:v>
                </c:pt>
                <c:pt idx="17">
                  <c:v>-18.649695628112898</c:v>
                </c:pt>
                <c:pt idx="18">
                  <c:v>-18.649695628112898</c:v>
                </c:pt>
                <c:pt idx="19">
                  <c:v>-18.649695628112898</c:v>
                </c:pt>
                <c:pt idx="20">
                  <c:v>-18.649695628112898</c:v>
                </c:pt>
                <c:pt idx="21">
                  <c:v>-18.649695628112898</c:v>
                </c:pt>
                <c:pt idx="22">
                  <c:v>-18.649695628112898</c:v>
                </c:pt>
                <c:pt idx="23">
                  <c:v>-18.649695628112898</c:v>
                </c:pt>
                <c:pt idx="24">
                  <c:v>-18.649695628112898</c:v>
                </c:pt>
                <c:pt idx="25">
                  <c:v>-18.649695628112898</c:v>
                </c:pt>
                <c:pt idx="26">
                  <c:v>-18.649695628112898</c:v>
                </c:pt>
                <c:pt idx="27">
                  <c:v>-18.649695628112898</c:v>
                </c:pt>
                <c:pt idx="28">
                  <c:v>-18.649695628112898</c:v>
                </c:pt>
                <c:pt idx="29">
                  <c:v>-18.649695628112898</c:v>
                </c:pt>
                <c:pt idx="30">
                  <c:v>-18.649695628112898</c:v>
                </c:pt>
                <c:pt idx="31">
                  <c:v>-18.649695628112898</c:v>
                </c:pt>
                <c:pt idx="32">
                  <c:v>-18.649695628112898</c:v>
                </c:pt>
                <c:pt idx="33">
                  <c:v>-18.649695628112898</c:v>
                </c:pt>
                <c:pt idx="34">
                  <c:v>-18.649695628112898</c:v>
                </c:pt>
                <c:pt idx="35">
                  <c:v>-18.649695628112898</c:v>
                </c:pt>
                <c:pt idx="36">
                  <c:v>-18.649695628112898</c:v>
                </c:pt>
                <c:pt idx="37">
                  <c:v>-18.649695628112898</c:v>
                </c:pt>
                <c:pt idx="38">
                  <c:v>-18.649695628112898</c:v>
                </c:pt>
                <c:pt idx="39">
                  <c:v>-18.649695628112898</c:v>
                </c:pt>
                <c:pt idx="40">
                  <c:v>-18.649695628112898</c:v>
                </c:pt>
                <c:pt idx="41">
                  <c:v>-18.649695628112898</c:v>
                </c:pt>
                <c:pt idx="42">
                  <c:v>-18.649695628112898</c:v>
                </c:pt>
                <c:pt idx="43">
                  <c:v>-18.649695628112898</c:v>
                </c:pt>
                <c:pt idx="44">
                  <c:v>-18.649695628112898</c:v>
                </c:pt>
                <c:pt idx="45">
                  <c:v>-18.649695628112898</c:v>
                </c:pt>
                <c:pt idx="46">
                  <c:v>-18.649695628112898</c:v>
                </c:pt>
                <c:pt idx="47">
                  <c:v>-18.649695628112898</c:v>
                </c:pt>
                <c:pt idx="48">
                  <c:v>-18.649695628112898</c:v>
                </c:pt>
                <c:pt idx="49">
                  <c:v>-18.649695628112898</c:v>
                </c:pt>
                <c:pt idx="50">
                  <c:v>-18.649695628112898</c:v>
                </c:pt>
                <c:pt idx="51">
                  <c:v>-18.649695628112898</c:v>
                </c:pt>
                <c:pt idx="52">
                  <c:v>-18.649695628112898</c:v>
                </c:pt>
                <c:pt idx="53">
                  <c:v>-18.649695628112898</c:v>
                </c:pt>
                <c:pt idx="54">
                  <c:v>-18.649695628112898</c:v>
                </c:pt>
                <c:pt idx="55">
                  <c:v>-18.649695628112898</c:v>
                </c:pt>
                <c:pt idx="56">
                  <c:v>-18.649695628112898</c:v>
                </c:pt>
                <c:pt idx="57">
                  <c:v>-18.649695628112898</c:v>
                </c:pt>
                <c:pt idx="58">
                  <c:v>-18.649695628112898</c:v>
                </c:pt>
                <c:pt idx="59">
                  <c:v>-18.649695628112898</c:v>
                </c:pt>
                <c:pt idx="60">
                  <c:v>-18.649695628112898</c:v>
                </c:pt>
                <c:pt idx="61">
                  <c:v>-18.649695628112898</c:v>
                </c:pt>
                <c:pt idx="62">
                  <c:v>-18.649695628112898</c:v>
                </c:pt>
                <c:pt idx="63">
                  <c:v>-18.649695628112898</c:v>
                </c:pt>
                <c:pt idx="64">
                  <c:v>-18.649695628112898</c:v>
                </c:pt>
                <c:pt idx="65">
                  <c:v>-18.649695628112898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1'!$Y$4:$Y$69</c:f>
              <c:numCache>
                <c:formatCode>0.00</c:formatCode>
                <c:ptCount val="66"/>
                <c:pt idx="0">
                  <c:v>-23.649695628112898</c:v>
                </c:pt>
                <c:pt idx="1">
                  <c:v>-23.649695628112898</c:v>
                </c:pt>
                <c:pt idx="2">
                  <c:v>-23.649695628112898</c:v>
                </c:pt>
                <c:pt idx="3">
                  <c:v>-23.649695628112898</c:v>
                </c:pt>
                <c:pt idx="4">
                  <c:v>-23.649695628112898</c:v>
                </c:pt>
                <c:pt idx="5">
                  <c:v>-23.649695628112898</c:v>
                </c:pt>
                <c:pt idx="6">
                  <c:v>-23.649695628112898</c:v>
                </c:pt>
                <c:pt idx="7">
                  <c:v>-23.649695628112898</c:v>
                </c:pt>
                <c:pt idx="8">
                  <c:v>-23.649695628112898</c:v>
                </c:pt>
                <c:pt idx="9">
                  <c:v>-23.649695628112898</c:v>
                </c:pt>
                <c:pt idx="10">
                  <c:v>-23.649695628112898</c:v>
                </c:pt>
                <c:pt idx="11">
                  <c:v>-23.649695628112898</c:v>
                </c:pt>
                <c:pt idx="12">
                  <c:v>-23.649695628112898</c:v>
                </c:pt>
                <c:pt idx="13">
                  <c:v>-23.649695628112898</c:v>
                </c:pt>
                <c:pt idx="14">
                  <c:v>-23.649695628112898</c:v>
                </c:pt>
                <c:pt idx="15">
                  <c:v>-23.649695628112898</c:v>
                </c:pt>
                <c:pt idx="16">
                  <c:v>-23.649695628112898</c:v>
                </c:pt>
                <c:pt idx="17">
                  <c:v>-23.649695628112898</c:v>
                </c:pt>
                <c:pt idx="18">
                  <c:v>-23.649695628112898</c:v>
                </c:pt>
                <c:pt idx="19">
                  <c:v>-23.649695628112898</c:v>
                </c:pt>
                <c:pt idx="20">
                  <c:v>-23.649695628112898</c:v>
                </c:pt>
                <c:pt idx="21">
                  <c:v>-23.649695628112898</c:v>
                </c:pt>
                <c:pt idx="22">
                  <c:v>-23.649695628112898</c:v>
                </c:pt>
                <c:pt idx="23">
                  <c:v>-23.649695628112898</c:v>
                </c:pt>
                <c:pt idx="24">
                  <c:v>-23.649695628112898</c:v>
                </c:pt>
                <c:pt idx="25">
                  <c:v>-23.649695628112898</c:v>
                </c:pt>
                <c:pt idx="26">
                  <c:v>-23.649695628112898</c:v>
                </c:pt>
                <c:pt idx="27">
                  <c:v>-23.649695628112898</c:v>
                </c:pt>
                <c:pt idx="28">
                  <c:v>-23.649695628112898</c:v>
                </c:pt>
                <c:pt idx="29">
                  <c:v>-23.649695628112898</c:v>
                </c:pt>
                <c:pt idx="30">
                  <c:v>-23.649695628112898</c:v>
                </c:pt>
                <c:pt idx="31">
                  <c:v>-23.649695628112898</c:v>
                </c:pt>
                <c:pt idx="32">
                  <c:v>-23.649695628112898</c:v>
                </c:pt>
                <c:pt idx="33">
                  <c:v>-23.649695628112898</c:v>
                </c:pt>
                <c:pt idx="34">
                  <c:v>-23.649695628112898</c:v>
                </c:pt>
                <c:pt idx="35">
                  <c:v>-23.649695628112898</c:v>
                </c:pt>
                <c:pt idx="36">
                  <c:v>-23.649695628112898</c:v>
                </c:pt>
                <c:pt idx="37">
                  <c:v>-23.649695628112898</c:v>
                </c:pt>
                <c:pt idx="38">
                  <c:v>-23.649695628112898</c:v>
                </c:pt>
                <c:pt idx="39">
                  <c:v>-23.649695628112898</c:v>
                </c:pt>
                <c:pt idx="40">
                  <c:v>-23.649695628112898</c:v>
                </c:pt>
                <c:pt idx="41">
                  <c:v>-23.649695628112898</c:v>
                </c:pt>
                <c:pt idx="42">
                  <c:v>-23.649695628112898</c:v>
                </c:pt>
                <c:pt idx="43">
                  <c:v>-23.649695628112898</c:v>
                </c:pt>
                <c:pt idx="44">
                  <c:v>-23.649695628112898</c:v>
                </c:pt>
                <c:pt idx="45">
                  <c:v>-23.649695628112898</c:v>
                </c:pt>
                <c:pt idx="46">
                  <c:v>-23.649695628112898</c:v>
                </c:pt>
                <c:pt idx="47">
                  <c:v>-23.649695628112898</c:v>
                </c:pt>
                <c:pt idx="48">
                  <c:v>-23.649695628112898</c:v>
                </c:pt>
                <c:pt idx="49">
                  <c:v>-23.649695628112898</c:v>
                </c:pt>
                <c:pt idx="50">
                  <c:v>-23.649695628112898</c:v>
                </c:pt>
                <c:pt idx="51">
                  <c:v>-23.649695628112898</c:v>
                </c:pt>
                <c:pt idx="52">
                  <c:v>-23.649695628112898</c:v>
                </c:pt>
                <c:pt idx="53">
                  <c:v>-23.649695628112898</c:v>
                </c:pt>
                <c:pt idx="54">
                  <c:v>-23.649695628112898</c:v>
                </c:pt>
                <c:pt idx="55">
                  <c:v>-23.649695628112898</c:v>
                </c:pt>
                <c:pt idx="56">
                  <c:v>-23.649695628112898</c:v>
                </c:pt>
                <c:pt idx="57">
                  <c:v>-23.649695628112898</c:v>
                </c:pt>
                <c:pt idx="58">
                  <c:v>-23.649695628112898</c:v>
                </c:pt>
                <c:pt idx="59">
                  <c:v>-23.649695628112898</c:v>
                </c:pt>
                <c:pt idx="60">
                  <c:v>-23.649695628112898</c:v>
                </c:pt>
                <c:pt idx="61">
                  <c:v>-23.649695628112898</c:v>
                </c:pt>
                <c:pt idx="62">
                  <c:v>-23.649695628112898</c:v>
                </c:pt>
                <c:pt idx="63">
                  <c:v>-23.649695628112898</c:v>
                </c:pt>
                <c:pt idx="64">
                  <c:v>-23.649695628112898</c:v>
                </c:pt>
                <c:pt idx="65">
                  <c:v>-23.649695628112898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1'!$Z$4:$Z$69</c:f>
              <c:numCache>
                <c:formatCode>0.00</c:formatCode>
                <c:ptCount val="66"/>
                <c:pt idx="0">
                  <c:v>-13.649695628112898</c:v>
                </c:pt>
                <c:pt idx="1">
                  <c:v>-13.649695628112898</c:v>
                </c:pt>
                <c:pt idx="2">
                  <c:v>-13.649695628112898</c:v>
                </c:pt>
                <c:pt idx="3">
                  <c:v>-13.649695628112898</c:v>
                </c:pt>
                <c:pt idx="4">
                  <c:v>-13.649695628112898</c:v>
                </c:pt>
                <c:pt idx="5">
                  <c:v>-13.649695628112898</c:v>
                </c:pt>
                <c:pt idx="6">
                  <c:v>-13.649695628112898</c:v>
                </c:pt>
                <c:pt idx="7">
                  <c:v>-13.649695628112898</c:v>
                </c:pt>
                <c:pt idx="8">
                  <c:v>-13.649695628112898</c:v>
                </c:pt>
                <c:pt idx="9">
                  <c:v>-13.649695628112898</c:v>
                </c:pt>
                <c:pt idx="10">
                  <c:v>-13.649695628112898</c:v>
                </c:pt>
                <c:pt idx="11">
                  <c:v>-13.649695628112898</c:v>
                </c:pt>
                <c:pt idx="12">
                  <c:v>-13.649695628112898</c:v>
                </c:pt>
                <c:pt idx="13">
                  <c:v>-13.649695628112898</c:v>
                </c:pt>
                <c:pt idx="14">
                  <c:v>-13.649695628112898</c:v>
                </c:pt>
                <c:pt idx="15">
                  <c:v>-13.649695628112898</c:v>
                </c:pt>
                <c:pt idx="16">
                  <c:v>-13.649695628112898</c:v>
                </c:pt>
                <c:pt idx="17">
                  <c:v>-13.649695628112898</c:v>
                </c:pt>
                <c:pt idx="18">
                  <c:v>-13.649695628112898</c:v>
                </c:pt>
                <c:pt idx="19">
                  <c:v>-13.649695628112898</c:v>
                </c:pt>
                <c:pt idx="20">
                  <c:v>-13.649695628112898</c:v>
                </c:pt>
                <c:pt idx="21">
                  <c:v>-13.649695628112898</c:v>
                </c:pt>
                <c:pt idx="22">
                  <c:v>-13.649695628112898</c:v>
                </c:pt>
                <c:pt idx="23">
                  <c:v>-13.649695628112898</c:v>
                </c:pt>
                <c:pt idx="24">
                  <c:v>-13.649695628112898</c:v>
                </c:pt>
                <c:pt idx="25">
                  <c:v>-13.649695628112898</c:v>
                </c:pt>
                <c:pt idx="26">
                  <c:v>-13.649695628112898</c:v>
                </c:pt>
                <c:pt idx="27">
                  <c:v>-13.649695628112898</c:v>
                </c:pt>
                <c:pt idx="28">
                  <c:v>-13.649695628112898</c:v>
                </c:pt>
                <c:pt idx="29">
                  <c:v>-13.649695628112898</c:v>
                </c:pt>
                <c:pt idx="30">
                  <c:v>-13.649695628112898</c:v>
                </c:pt>
                <c:pt idx="31">
                  <c:v>-13.649695628112898</c:v>
                </c:pt>
                <c:pt idx="32">
                  <c:v>-13.649695628112898</c:v>
                </c:pt>
                <c:pt idx="33">
                  <c:v>-13.649695628112898</c:v>
                </c:pt>
                <c:pt idx="34">
                  <c:v>-13.649695628112898</c:v>
                </c:pt>
                <c:pt idx="35">
                  <c:v>-13.649695628112898</c:v>
                </c:pt>
                <c:pt idx="36">
                  <c:v>-13.649695628112898</c:v>
                </c:pt>
                <c:pt idx="37">
                  <c:v>-13.649695628112898</c:v>
                </c:pt>
                <c:pt idx="38">
                  <c:v>-13.649695628112898</c:v>
                </c:pt>
                <c:pt idx="39">
                  <c:v>-13.649695628112898</c:v>
                </c:pt>
                <c:pt idx="40">
                  <c:v>-13.649695628112898</c:v>
                </c:pt>
                <c:pt idx="41">
                  <c:v>-13.649695628112898</c:v>
                </c:pt>
                <c:pt idx="42">
                  <c:v>-13.649695628112898</c:v>
                </c:pt>
                <c:pt idx="43">
                  <c:v>-13.649695628112898</c:v>
                </c:pt>
                <c:pt idx="44">
                  <c:v>-13.649695628112898</c:v>
                </c:pt>
                <c:pt idx="45">
                  <c:v>-13.649695628112898</c:v>
                </c:pt>
                <c:pt idx="46">
                  <c:v>-13.649695628112898</c:v>
                </c:pt>
                <c:pt idx="47">
                  <c:v>-13.649695628112898</c:v>
                </c:pt>
                <c:pt idx="48">
                  <c:v>-13.649695628112898</c:v>
                </c:pt>
                <c:pt idx="49">
                  <c:v>-13.649695628112898</c:v>
                </c:pt>
                <c:pt idx="50">
                  <c:v>-13.649695628112898</c:v>
                </c:pt>
                <c:pt idx="51">
                  <c:v>-13.649695628112898</c:v>
                </c:pt>
                <c:pt idx="52">
                  <c:v>-13.649695628112898</c:v>
                </c:pt>
                <c:pt idx="53">
                  <c:v>-13.649695628112898</c:v>
                </c:pt>
                <c:pt idx="54">
                  <c:v>-13.649695628112898</c:v>
                </c:pt>
                <c:pt idx="55">
                  <c:v>-13.649695628112898</c:v>
                </c:pt>
                <c:pt idx="56">
                  <c:v>-13.649695628112898</c:v>
                </c:pt>
                <c:pt idx="57">
                  <c:v>-13.649695628112898</c:v>
                </c:pt>
                <c:pt idx="58">
                  <c:v>-13.649695628112898</c:v>
                </c:pt>
                <c:pt idx="59">
                  <c:v>-13.649695628112898</c:v>
                </c:pt>
                <c:pt idx="60">
                  <c:v>-13.649695628112898</c:v>
                </c:pt>
                <c:pt idx="61">
                  <c:v>-13.649695628112898</c:v>
                </c:pt>
                <c:pt idx="62">
                  <c:v>-13.649695628112898</c:v>
                </c:pt>
                <c:pt idx="63">
                  <c:v>-13.649695628112898</c:v>
                </c:pt>
                <c:pt idx="64">
                  <c:v>-13.649695628112898</c:v>
                </c:pt>
                <c:pt idx="65">
                  <c:v>-13.649695628112898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34"/>
            <c:bubble3D val="0"/>
          </c:dPt>
          <c:dPt>
            <c:idx val="45"/>
            <c:bubble3D val="0"/>
          </c:dPt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1'!$AA$4:$AA$69</c:f>
              <c:numCache>
                <c:formatCode>0.00</c:formatCode>
                <c:ptCount val="66"/>
                <c:pt idx="0">
                  <c:v>-52.38231516259718</c:v>
                </c:pt>
                <c:pt idx="1">
                  <c:v>-52.38231516259718</c:v>
                </c:pt>
                <c:pt idx="2">
                  <c:v>-52.38231516259718</c:v>
                </c:pt>
                <c:pt idx="3">
                  <c:v>-52.38231516259718</c:v>
                </c:pt>
                <c:pt idx="4">
                  <c:v>-52.38231516259718</c:v>
                </c:pt>
                <c:pt idx="5">
                  <c:v>-52.38231516259718</c:v>
                </c:pt>
                <c:pt idx="6">
                  <c:v>-52.38231516259718</c:v>
                </c:pt>
                <c:pt idx="7">
                  <c:v>-52.38231516259718</c:v>
                </c:pt>
                <c:pt idx="8">
                  <c:v>-52.38231516259718</c:v>
                </c:pt>
                <c:pt idx="9">
                  <c:v>-52.38231516259718</c:v>
                </c:pt>
                <c:pt idx="10">
                  <c:v>-52.38231516259718</c:v>
                </c:pt>
                <c:pt idx="11">
                  <c:v>-52.38231516259718</c:v>
                </c:pt>
                <c:pt idx="12">
                  <c:v>-52.38231516259718</c:v>
                </c:pt>
                <c:pt idx="13">
                  <c:v>-52.38231516259718</c:v>
                </c:pt>
                <c:pt idx="14">
                  <c:v>-52.38231516259718</c:v>
                </c:pt>
                <c:pt idx="15">
                  <c:v>-52.38231516259718</c:v>
                </c:pt>
                <c:pt idx="16">
                  <c:v>-52.38231516259718</c:v>
                </c:pt>
                <c:pt idx="17">
                  <c:v>-52.38231516259718</c:v>
                </c:pt>
                <c:pt idx="18">
                  <c:v>-52.38231516259718</c:v>
                </c:pt>
                <c:pt idx="19">
                  <c:v>-52.38231516259718</c:v>
                </c:pt>
                <c:pt idx="20">
                  <c:v>-52.38231516259718</c:v>
                </c:pt>
                <c:pt idx="21">
                  <c:v>-52.38231516259718</c:v>
                </c:pt>
                <c:pt idx="22">
                  <c:v>-52.38231516259718</c:v>
                </c:pt>
                <c:pt idx="23">
                  <c:v>-52.38231516259718</c:v>
                </c:pt>
                <c:pt idx="24">
                  <c:v>-52.38231516259718</c:v>
                </c:pt>
                <c:pt idx="25">
                  <c:v>-52.38231516259718</c:v>
                </c:pt>
                <c:pt idx="26">
                  <c:v>-52.38231516259718</c:v>
                </c:pt>
                <c:pt idx="27">
                  <c:v>-52.38231516259718</c:v>
                </c:pt>
                <c:pt idx="28">
                  <c:v>-52.38231516259718</c:v>
                </c:pt>
                <c:pt idx="29">
                  <c:v>-52.38231516259718</c:v>
                </c:pt>
                <c:pt idx="30">
                  <c:v>-52.38231516259718</c:v>
                </c:pt>
                <c:pt idx="31">
                  <c:v>-52.38231516259718</c:v>
                </c:pt>
                <c:pt idx="32">
                  <c:v>-52.38231516259718</c:v>
                </c:pt>
                <c:pt idx="33">
                  <c:v>-52.38231516259718</c:v>
                </c:pt>
                <c:pt idx="34">
                  <c:v>-52.38231516259718</c:v>
                </c:pt>
                <c:pt idx="35">
                  <c:v>-52.38231516259718</c:v>
                </c:pt>
                <c:pt idx="36">
                  <c:v>-52.38231516259718</c:v>
                </c:pt>
                <c:pt idx="37">
                  <c:v>-52.38231516259718</c:v>
                </c:pt>
                <c:pt idx="38">
                  <c:v>-52.38231516259718</c:v>
                </c:pt>
                <c:pt idx="39">
                  <c:v>-52.38231516259718</c:v>
                </c:pt>
                <c:pt idx="40">
                  <c:v>-52.38231516259718</c:v>
                </c:pt>
                <c:pt idx="41">
                  <c:v>-52.38231516259718</c:v>
                </c:pt>
                <c:pt idx="42">
                  <c:v>-52.38231516259718</c:v>
                </c:pt>
                <c:pt idx="43">
                  <c:v>-52.38231516259718</c:v>
                </c:pt>
                <c:pt idx="44">
                  <c:v>-52.38231516259718</c:v>
                </c:pt>
                <c:pt idx="45">
                  <c:v>-52.38231516259718</c:v>
                </c:pt>
                <c:pt idx="46">
                  <c:v>-52.38231516259718</c:v>
                </c:pt>
                <c:pt idx="47">
                  <c:v>-52.38231516259718</c:v>
                </c:pt>
                <c:pt idx="48">
                  <c:v>-52.38231516259718</c:v>
                </c:pt>
                <c:pt idx="49">
                  <c:v>-52.38231516259718</c:v>
                </c:pt>
                <c:pt idx="50">
                  <c:v>-52.38231516259718</c:v>
                </c:pt>
                <c:pt idx="51">
                  <c:v>-52.38231516259718</c:v>
                </c:pt>
                <c:pt idx="52">
                  <c:v>-52.38231516259718</c:v>
                </c:pt>
                <c:pt idx="53">
                  <c:v>-52.38231516259718</c:v>
                </c:pt>
                <c:pt idx="54">
                  <c:v>-52.38231516259718</c:v>
                </c:pt>
                <c:pt idx="55">
                  <c:v>-52.38231516259718</c:v>
                </c:pt>
                <c:pt idx="56">
                  <c:v>-52.38231516259718</c:v>
                </c:pt>
                <c:pt idx="57">
                  <c:v>-52.38231516259718</c:v>
                </c:pt>
                <c:pt idx="58">
                  <c:v>-52.38231516259718</c:v>
                </c:pt>
                <c:pt idx="59">
                  <c:v>-52.38231516259718</c:v>
                </c:pt>
                <c:pt idx="60">
                  <c:v>-52.38231516259718</c:v>
                </c:pt>
                <c:pt idx="61">
                  <c:v>-52.38231516259718</c:v>
                </c:pt>
                <c:pt idx="62">
                  <c:v>-52.38231516259718</c:v>
                </c:pt>
                <c:pt idx="63">
                  <c:v>-52.38231516259718</c:v>
                </c:pt>
                <c:pt idx="64">
                  <c:v>-52.38231516259718</c:v>
                </c:pt>
                <c:pt idx="65">
                  <c:v>-52.38231516259718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7"/>
            <c:bubble3D val="0"/>
          </c:dPt>
          <c:dPt>
            <c:idx val="34"/>
            <c:bubble3D val="0"/>
          </c:dPt>
          <c:dPt>
            <c:idx val="40"/>
            <c:bubble3D val="0"/>
          </c:dPt>
          <c:dPt>
            <c:idx val="45"/>
            <c:bubble3D val="0"/>
          </c:dPt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1'!$AB$4:$AB$69</c:f>
              <c:numCache>
                <c:formatCode>0.00</c:formatCode>
                <c:ptCount val="66"/>
                <c:pt idx="0">
                  <c:v>15.082923906371381</c:v>
                </c:pt>
                <c:pt idx="1">
                  <c:v>15.082923906371381</c:v>
                </c:pt>
                <c:pt idx="2">
                  <c:v>15.082923906371381</c:v>
                </c:pt>
                <c:pt idx="3">
                  <c:v>15.082923906371381</c:v>
                </c:pt>
                <c:pt idx="4">
                  <c:v>15.082923906371381</c:v>
                </c:pt>
                <c:pt idx="5">
                  <c:v>15.082923906371381</c:v>
                </c:pt>
                <c:pt idx="6">
                  <c:v>15.082923906371381</c:v>
                </c:pt>
                <c:pt idx="7">
                  <c:v>15.082923906371381</c:v>
                </c:pt>
                <c:pt idx="8">
                  <c:v>15.082923906371381</c:v>
                </c:pt>
                <c:pt idx="9">
                  <c:v>15.082923906371381</c:v>
                </c:pt>
                <c:pt idx="10">
                  <c:v>15.082923906371381</c:v>
                </c:pt>
                <c:pt idx="11">
                  <c:v>15.082923906371381</c:v>
                </c:pt>
                <c:pt idx="12">
                  <c:v>15.082923906371381</c:v>
                </c:pt>
                <c:pt idx="13">
                  <c:v>15.082923906371381</c:v>
                </c:pt>
                <c:pt idx="14">
                  <c:v>15.082923906371381</c:v>
                </c:pt>
                <c:pt idx="15">
                  <c:v>15.082923906371381</c:v>
                </c:pt>
                <c:pt idx="16">
                  <c:v>15.082923906371381</c:v>
                </c:pt>
                <c:pt idx="17">
                  <c:v>15.082923906371381</c:v>
                </c:pt>
                <c:pt idx="18">
                  <c:v>15.082923906371381</c:v>
                </c:pt>
                <c:pt idx="19">
                  <c:v>15.082923906371381</c:v>
                </c:pt>
                <c:pt idx="20">
                  <c:v>15.082923906371381</c:v>
                </c:pt>
                <c:pt idx="21">
                  <c:v>15.082923906371381</c:v>
                </c:pt>
                <c:pt idx="22">
                  <c:v>15.082923906371381</c:v>
                </c:pt>
                <c:pt idx="23">
                  <c:v>15.082923906371381</c:v>
                </c:pt>
                <c:pt idx="24">
                  <c:v>15.082923906371381</c:v>
                </c:pt>
                <c:pt idx="25">
                  <c:v>15.082923906371381</c:v>
                </c:pt>
                <c:pt idx="26">
                  <c:v>15.082923906371381</c:v>
                </c:pt>
                <c:pt idx="27">
                  <c:v>15.082923906371381</c:v>
                </c:pt>
                <c:pt idx="28">
                  <c:v>15.082923906371381</c:v>
                </c:pt>
                <c:pt idx="29">
                  <c:v>15.082923906371381</c:v>
                </c:pt>
                <c:pt idx="30">
                  <c:v>15.082923906371381</c:v>
                </c:pt>
                <c:pt idx="31">
                  <c:v>15.082923906371381</c:v>
                </c:pt>
                <c:pt idx="32">
                  <c:v>15.082923906371381</c:v>
                </c:pt>
                <c:pt idx="33">
                  <c:v>15.082923906371381</c:v>
                </c:pt>
                <c:pt idx="34">
                  <c:v>15.082923906371381</c:v>
                </c:pt>
                <c:pt idx="35">
                  <c:v>15.082923906371381</c:v>
                </c:pt>
                <c:pt idx="36">
                  <c:v>15.082923906371381</c:v>
                </c:pt>
                <c:pt idx="37">
                  <c:v>15.082923906371381</c:v>
                </c:pt>
                <c:pt idx="38">
                  <c:v>15.082923906371381</c:v>
                </c:pt>
                <c:pt idx="39">
                  <c:v>15.082923906371381</c:v>
                </c:pt>
                <c:pt idx="40">
                  <c:v>15.082923906371381</c:v>
                </c:pt>
                <c:pt idx="41">
                  <c:v>15.082923906371381</c:v>
                </c:pt>
                <c:pt idx="42">
                  <c:v>15.082923906371381</c:v>
                </c:pt>
                <c:pt idx="43">
                  <c:v>15.082923906371381</c:v>
                </c:pt>
                <c:pt idx="44">
                  <c:v>15.082923906371381</c:v>
                </c:pt>
                <c:pt idx="45">
                  <c:v>15.082923906371381</c:v>
                </c:pt>
                <c:pt idx="46">
                  <c:v>15.082923906371381</c:v>
                </c:pt>
                <c:pt idx="47">
                  <c:v>15.082923906371381</c:v>
                </c:pt>
                <c:pt idx="48">
                  <c:v>15.082923906371381</c:v>
                </c:pt>
                <c:pt idx="49">
                  <c:v>15.082923906371381</c:v>
                </c:pt>
                <c:pt idx="50">
                  <c:v>15.082923906371381</c:v>
                </c:pt>
                <c:pt idx="51">
                  <c:v>15.082923906371381</c:v>
                </c:pt>
                <c:pt idx="52">
                  <c:v>15.082923906371381</c:v>
                </c:pt>
                <c:pt idx="53">
                  <c:v>15.082923906371381</c:v>
                </c:pt>
                <c:pt idx="54">
                  <c:v>15.082923906371381</c:v>
                </c:pt>
                <c:pt idx="55">
                  <c:v>15.082923906371381</c:v>
                </c:pt>
                <c:pt idx="56">
                  <c:v>15.082923906371381</c:v>
                </c:pt>
                <c:pt idx="57">
                  <c:v>15.082923906371381</c:v>
                </c:pt>
                <c:pt idx="58">
                  <c:v>15.082923906371381</c:v>
                </c:pt>
                <c:pt idx="59">
                  <c:v>15.082923906371381</c:v>
                </c:pt>
                <c:pt idx="60">
                  <c:v>15.082923906371381</c:v>
                </c:pt>
                <c:pt idx="61">
                  <c:v>15.082923906371381</c:v>
                </c:pt>
                <c:pt idx="62">
                  <c:v>15.082923906371381</c:v>
                </c:pt>
                <c:pt idx="63">
                  <c:v>15.082923906371381</c:v>
                </c:pt>
                <c:pt idx="64">
                  <c:v>15.082923906371381</c:v>
                </c:pt>
                <c:pt idx="65">
                  <c:v>15.082923906371381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22688"/>
        <c:axId val="241323080"/>
      </c:lineChart>
      <c:catAx>
        <c:axId val="24132268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323080"/>
        <c:crossesAt val="-60"/>
        <c:auto val="1"/>
        <c:lblAlgn val="ctr"/>
        <c:lblOffset val="100"/>
        <c:tickLblSkip val="3"/>
        <c:tickMarkSkip val="3"/>
        <c:noMultiLvlLbl val="0"/>
      </c:catAx>
      <c:valAx>
        <c:axId val="241323080"/>
        <c:scaling>
          <c:orientation val="minMax"/>
          <c:max val="30"/>
          <c:min val="-6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Difference</a:t>
                </a:r>
              </a:p>
            </c:rich>
          </c:tx>
          <c:layout>
            <c:manualLayout>
              <c:xMode val="edge"/>
              <c:yMode val="edge"/>
              <c:x val="1.4428456674232447E-2"/>
              <c:y val="0.306688447321048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322688"/>
        <c:crosses val="autoZero"/>
        <c:crossBetween val="between"/>
        <c:majorUnit val="10"/>
        <c:minorUnit val="1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67615658362989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2015
Sand Material Mass Percent Difference Results
Class 3 Target Sand Mass = 210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80008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3'!$T$4:$T$69</c:f>
              <c:numCache>
                <c:formatCode>0.00</c:formatCode>
                <c:ptCount val="66"/>
                <c:pt idx="2">
                  <c:v>0.36731383866812617</c:v>
                </c:pt>
                <c:pt idx="3">
                  <c:v>1.1444921316166015</c:v>
                </c:pt>
                <c:pt idx="4">
                  <c:v>0.20498641369117884</c:v>
                </c:pt>
                <c:pt idx="5">
                  <c:v>-0.16187392877547466</c:v>
                </c:pt>
                <c:pt idx="6">
                  <c:v>-0.38551235067344602</c:v>
                </c:pt>
                <c:pt idx="7">
                  <c:v>-0.91760566728473703</c:v>
                </c:pt>
                <c:pt idx="8">
                  <c:v>-0.86227430803678051</c:v>
                </c:pt>
                <c:pt idx="9">
                  <c:v>-85.690515806988358</c:v>
                </c:pt>
                <c:pt idx="10">
                  <c:v>-81.547704191102852</c:v>
                </c:pt>
                <c:pt idx="11">
                  <c:v>-79.492560091568095</c:v>
                </c:pt>
                <c:pt idx="12">
                  <c:v>-5.23286237571947E-2</c:v>
                </c:pt>
                <c:pt idx="13">
                  <c:v>0.10457267801121684</c:v>
                </c:pt>
                <c:pt idx="14">
                  <c:v>1.9033117624659542E-2</c:v>
                </c:pt>
                <c:pt idx="15">
                  <c:v>0.57224606580830073</c:v>
                </c:pt>
                <c:pt idx="16">
                  <c:v>0.16216731851568214</c:v>
                </c:pt>
                <c:pt idx="17">
                  <c:v>0.2573144000762474</c:v>
                </c:pt>
                <c:pt idx="18">
                  <c:v>0.4577095451511341</c:v>
                </c:pt>
                <c:pt idx="19">
                  <c:v>0.42378934336460256</c:v>
                </c:pt>
                <c:pt idx="20">
                  <c:v>9.5147478591820045E-2</c:v>
                </c:pt>
                <c:pt idx="21">
                  <c:v>-9.9356683345246637</c:v>
                </c:pt>
                <c:pt idx="22">
                  <c:v>0.62713797035347196</c:v>
                </c:pt>
                <c:pt idx="23">
                  <c:v>-18.692611446786238</c:v>
                </c:pt>
                <c:pt idx="24">
                  <c:v>2.3918429578806921</c:v>
                </c:pt>
                <c:pt idx="25">
                  <c:v>0.45184304399524683</c:v>
                </c:pt>
                <c:pt idx="26">
                  <c:v>6.4325815967266164</c:v>
                </c:pt>
                <c:pt idx="27">
                  <c:v>-6.4107449037911977</c:v>
                </c:pt>
                <c:pt idx="28">
                  <c:v>1.2766768292683002</c:v>
                </c:pt>
                <c:pt idx="29">
                  <c:v>0.78184591914569157</c:v>
                </c:pt>
                <c:pt idx="30">
                  <c:v>0.94622224335504346</c:v>
                </c:pt>
                <c:pt idx="31">
                  <c:v>0.83273852010468785</c:v>
                </c:pt>
                <c:pt idx="32">
                  <c:v>0.97254004576658382</c:v>
                </c:pt>
                <c:pt idx="33">
                  <c:v>1.6022440926163704</c:v>
                </c:pt>
                <c:pt idx="34">
                  <c:v>0.72832865235397892</c:v>
                </c:pt>
                <c:pt idx="35">
                  <c:v>2.1272545567029941</c:v>
                </c:pt>
                <c:pt idx="36">
                  <c:v>0.77186963979415979</c:v>
                </c:pt>
                <c:pt idx="37">
                  <c:v>0.60975609756097715</c:v>
                </c:pt>
                <c:pt idx="38">
                  <c:v>0.85714285714285532</c:v>
                </c:pt>
                <c:pt idx="51">
                  <c:v>16.272428727809242</c:v>
                </c:pt>
                <c:pt idx="52">
                  <c:v>17.420459409330856</c:v>
                </c:pt>
                <c:pt idx="53">
                  <c:v>15.283801172377649</c:v>
                </c:pt>
                <c:pt idx="57">
                  <c:v>0.46139941968320347</c:v>
                </c:pt>
                <c:pt idx="58">
                  <c:v>1.1118003531039742</c:v>
                </c:pt>
                <c:pt idx="59">
                  <c:v>1.7789860256593748</c:v>
                </c:pt>
              </c:numCache>
            </c:numRef>
          </c:val>
          <c:smooth val="0"/>
        </c:ser>
        <c:ser>
          <c:idx val="1"/>
          <c:order val="1"/>
          <c:tx>
            <c:v>Median (0.46%)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3'!$AC$4:$AC$69</c:f>
              <c:numCache>
                <c:formatCode>0.00</c:formatCode>
                <c:ptCount val="66"/>
                <c:pt idx="0">
                  <c:v>0.46139941968320347</c:v>
                </c:pt>
                <c:pt idx="1">
                  <c:v>0.46139941968320347</c:v>
                </c:pt>
                <c:pt idx="2">
                  <c:v>0.46139941968320347</c:v>
                </c:pt>
                <c:pt idx="3">
                  <c:v>0.46139941968320347</c:v>
                </c:pt>
                <c:pt idx="4">
                  <c:v>0.46139941968320347</c:v>
                </c:pt>
                <c:pt idx="5">
                  <c:v>0.46139941968320347</c:v>
                </c:pt>
                <c:pt idx="6">
                  <c:v>0.46139941968320347</c:v>
                </c:pt>
                <c:pt idx="7">
                  <c:v>0.46139941968320347</c:v>
                </c:pt>
                <c:pt idx="8">
                  <c:v>0.46139941968320347</c:v>
                </c:pt>
                <c:pt idx="9">
                  <c:v>0.46139941968320347</c:v>
                </c:pt>
                <c:pt idx="10">
                  <c:v>0.46139941968320347</c:v>
                </c:pt>
                <c:pt idx="11">
                  <c:v>0.46139941968320347</c:v>
                </c:pt>
                <c:pt idx="12">
                  <c:v>0.46139941968320347</c:v>
                </c:pt>
                <c:pt idx="13">
                  <c:v>0.46139941968320347</c:v>
                </c:pt>
                <c:pt idx="14">
                  <c:v>0.46139941968320347</c:v>
                </c:pt>
                <c:pt idx="15">
                  <c:v>0.46139941968320347</c:v>
                </c:pt>
                <c:pt idx="16">
                  <c:v>0.46139941968320347</c:v>
                </c:pt>
                <c:pt idx="17">
                  <c:v>0.46139941968320347</c:v>
                </c:pt>
                <c:pt idx="18">
                  <c:v>0.46139941968320347</c:v>
                </c:pt>
                <c:pt idx="19">
                  <c:v>0.46139941968320347</c:v>
                </c:pt>
                <c:pt idx="20">
                  <c:v>0.46139941968320347</c:v>
                </c:pt>
                <c:pt idx="21">
                  <c:v>0.46139941968320347</c:v>
                </c:pt>
                <c:pt idx="22">
                  <c:v>0.46139941968320347</c:v>
                </c:pt>
                <c:pt idx="23">
                  <c:v>0.46139941968320347</c:v>
                </c:pt>
                <c:pt idx="24">
                  <c:v>0.46139941968320347</c:v>
                </c:pt>
                <c:pt idx="25">
                  <c:v>0.46139941968320347</c:v>
                </c:pt>
                <c:pt idx="26">
                  <c:v>0.46139941968320347</c:v>
                </c:pt>
                <c:pt idx="27">
                  <c:v>0.46139941968320347</c:v>
                </c:pt>
                <c:pt idx="28">
                  <c:v>0.46139941968320347</c:v>
                </c:pt>
                <c:pt idx="29">
                  <c:v>0.46139941968320347</c:v>
                </c:pt>
                <c:pt idx="30">
                  <c:v>0.46139941968320347</c:v>
                </c:pt>
                <c:pt idx="31">
                  <c:v>0.46139941968320347</c:v>
                </c:pt>
                <c:pt idx="32">
                  <c:v>0.46139941968320347</c:v>
                </c:pt>
                <c:pt idx="33">
                  <c:v>0.46139941968320347</c:v>
                </c:pt>
                <c:pt idx="34">
                  <c:v>0.46139941968320347</c:v>
                </c:pt>
                <c:pt idx="35">
                  <c:v>0.46139941968320347</c:v>
                </c:pt>
                <c:pt idx="36">
                  <c:v>0.46139941968320347</c:v>
                </c:pt>
                <c:pt idx="37">
                  <c:v>0.46139941968320347</c:v>
                </c:pt>
                <c:pt idx="38">
                  <c:v>0.46139941968320347</c:v>
                </c:pt>
                <c:pt idx="39">
                  <c:v>0.46139941968320347</c:v>
                </c:pt>
                <c:pt idx="40">
                  <c:v>0.46139941968320347</c:v>
                </c:pt>
                <c:pt idx="41">
                  <c:v>0.46139941968320347</c:v>
                </c:pt>
                <c:pt idx="42">
                  <c:v>0.46139941968320347</c:v>
                </c:pt>
                <c:pt idx="43">
                  <c:v>0.46139941968320347</c:v>
                </c:pt>
                <c:pt idx="44">
                  <c:v>0.46139941968320347</c:v>
                </c:pt>
                <c:pt idx="45">
                  <c:v>0.46139941968320347</c:v>
                </c:pt>
                <c:pt idx="46">
                  <c:v>0.46139941968320347</c:v>
                </c:pt>
                <c:pt idx="47">
                  <c:v>0.46139941968320347</c:v>
                </c:pt>
                <c:pt idx="48">
                  <c:v>0.46139941968320347</c:v>
                </c:pt>
                <c:pt idx="49">
                  <c:v>0.46139941968320347</c:v>
                </c:pt>
                <c:pt idx="50">
                  <c:v>0.46139941968320347</c:v>
                </c:pt>
                <c:pt idx="51">
                  <c:v>0.46139941968320347</c:v>
                </c:pt>
                <c:pt idx="52">
                  <c:v>0.46139941968320347</c:v>
                </c:pt>
                <c:pt idx="53">
                  <c:v>0.46139941968320347</c:v>
                </c:pt>
                <c:pt idx="54">
                  <c:v>0.46139941968320347</c:v>
                </c:pt>
                <c:pt idx="55">
                  <c:v>0.46139941968320347</c:v>
                </c:pt>
                <c:pt idx="56">
                  <c:v>0.46139941968320347</c:v>
                </c:pt>
                <c:pt idx="57">
                  <c:v>0.46139941968320347</c:v>
                </c:pt>
                <c:pt idx="58">
                  <c:v>0.46139941968320347</c:v>
                </c:pt>
                <c:pt idx="59">
                  <c:v>0.46139941968320347</c:v>
                </c:pt>
                <c:pt idx="60">
                  <c:v>0.46139941968320347</c:v>
                </c:pt>
                <c:pt idx="61">
                  <c:v>0.46139941968320347</c:v>
                </c:pt>
                <c:pt idx="62">
                  <c:v>0.46139941968320347</c:v>
                </c:pt>
                <c:pt idx="63">
                  <c:v>0.46139941968320347</c:v>
                </c:pt>
                <c:pt idx="64">
                  <c:v>0.46139941968320347</c:v>
                </c:pt>
                <c:pt idx="65">
                  <c:v>0.46139941968320347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3'!$AD$4:$AD$69</c:f>
              <c:numCache>
                <c:formatCode>0.00</c:formatCode>
                <c:ptCount val="66"/>
                <c:pt idx="0">
                  <c:v>-4.5386005803167961</c:v>
                </c:pt>
                <c:pt idx="1">
                  <c:v>-4.5386005803167961</c:v>
                </c:pt>
                <c:pt idx="2">
                  <c:v>-4.5386005803167961</c:v>
                </c:pt>
                <c:pt idx="3">
                  <c:v>-4.5386005803167961</c:v>
                </c:pt>
                <c:pt idx="4">
                  <c:v>-4.5386005803167961</c:v>
                </c:pt>
                <c:pt idx="5">
                  <c:v>-4.5386005803167961</c:v>
                </c:pt>
                <c:pt idx="6">
                  <c:v>-4.5386005803167961</c:v>
                </c:pt>
                <c:pt idx="7">
                  <c:v>-4.5386005803167961</c:v>
                </c:pt>
                <c:pt idx="8">
                  <c:v>-4.5386005803167961</c:v>
                </c:pt>
                <c:pt idx="9">
                  <c:v>-4.5386005803167961</c:v>
                </c:pt>
                <c:pt idx="10">
                  <c:v>-4.5386005803167961</c:v>
                </c:pt>
                <c:pt idx="11">
                  <c:v>-4.5386005803167961</c:v>
                </c:pt>
                <c:pt idx="12">
                  <c:v>-4.5386005803167961</c:v>
                </c:pt>
                <c:pt idx="13">
                  <c:v>-4.5386005803167961</c:v>
                </c:pt>
                <c:pt idx="14">
                  <c:v>-4.5386005803167961</c:v>
                </c:pt>
                <c:pt idx="15">
                  <c:v>-4.5386005803167961</c:v>
                </c:pt>
                <c:pt idx="16">
                  <c:v>-4.5386005803167961</c:v>
                </c:pt>
                <c:pt idx="17">
                  <c:v>-4.5386005803167961</c:v>
                </c:pt>
                <c:pt idx="18">
                  <c:v>-4.5386005803167961</c:v>
                </c:pt>
                <c:pt idx="19">
                  <c:v>-4.5386005803167961</c:v>
                </c:pt>
                <c:pt idx="20">
                  <c:v>-4.5386005803167961</c:v>
                </c:pt>
                <c:pt idx="21">
                  <c:v>-4.5386005803167961</c:v>
                </c:pt>
                <c:pt idx="22">
                  <c:v>-4.5386005803167961</c:v>
                </c:pt>
                <c:pt idx="23">
                  <c:v>-4.5386005803167961</c:v>
                </c:pt>
                <c:pt idx="24">
                  <c:v>-4.5386005803167961</c:v>
                </c:pt>
                <c:pt idx="25">
                  <c:v>-4.5386005803167961</c:v>
                </c:pt>
                <c:pt idx="26">
                  <c:v>-4.5386005803167961</c:v>
                </c:pt>
                <c:pt idx="27">
                  <c:v>-4.5386005803167961</c:v>
                </c:pt>
                <c:pt idx="28">
                  <c:v>-4.5386005803167961</c:v>
                </c:pt>
                <c:pt idx="29">
                  <c:v>-4.5386005803167961</c:v>
                </c:pt>
                <c:pt idx="30">
                  <c:v>-4.5386005803167961</c:v>
                </c:pt>
                <c:pt idx="31">
                  <c:v>-4.5386005803167961</c:v>
                </c:pt>
                <c:pt idx="32">
                  <c:v>-4.5386005803167961</c:v>
                </c:pt>
                <c:pt idx="33">
                  <c:v>-4.5386005803167961</c:v>
                </c:pt>
                <c:pt idx="34">
                  <c:v>-4.5386005803167961</c:v>
                </c:pt>
                <c:pt idx="35">
                  <c:v>-4.5386005803167961</c:v>
                </c:pt>
                <c:pt idx="36">
                  <c:v>-4.5386005803167961</c:v>
                </c:pt>
                <c:pt idx="37">
                  <c:v>-4.5386005803167961</c:v>
                </c:pt>
                <c:pt idx="38">
                  <c:v>-4.5386005803167961</c:v>
                </c:pt>
                <c:pt idx="39">
                  <c:v>-4.5386005803167961</c:v>
                </c:pt>
                <c:pt idx="40">
                  <c:v>-4.5386005803167961</c:v>
                </c:pt>
                <c:pt idx="41">
                  <c:v>-4.5386005803167961</c:v>
                </c:pt>
                <c:pt idx="42">
                  <c:v>-4.5386005803167961</c:v>
                </c:pt>
                <c:pt idx="43">
                  <c:v>-4.5386005803167961</c:v>
                </c:pt>
                <c:pt idx="44">
                  <c:v>-4.5386005803167961</c:v>
                </c:pt>
                <c:pt idx="45">
                  <c:v>-4.5386005803167961</c:v>
                </c:pt>
                <c:pt idx="46">
                  <c:v>-4.5386005803167961</c:v>
                </c:pt>
                <c:pt idx="47">
                  <c:v>-4.5386005803167961</c:v>
                </c:pt>
                <c:pt idx="48">
                  <c:v>-4.5386005803167961</c:v>
                </c:pt>
                <c:pt idx="49">
                  <c:v>-4.5386005803167961</c:v>
                </c:pt>
                <c:pt idx="50">
                  <c:v>-4.5386005803167961</c:v>
                </c:pt>
                <c:pt idx="51">
                  <c:v>-4.5386005803167961</c:v>
                </c:pt>
                <c:pt idx="52">
                  <c:v>-4.5386005803167961</c:v>
                </c:pt>
                <c:pt idx="53">
                  <c:v>-4.5386005803167961</c:v>
                </c:pt>
                <c:pt idx="54">
                  <c:v>-4.5386005803167961</c:v>
                </c:pt>
                <c:pt idx="55">
                  <c:v>-4.5386005803167961</c:v>
                </c:pt>
                <c:pt idx="56">
                  <c:v>-4.5386005803167961</c:v>
                </c:pt>
                <c:pt idx="57">
                  <c:v>-4.5386005803167961</c:v>
                </c:pt>
                <c:pt idx="58">
                  <c:v>-4.5386005803167961</c:v>
                </c:pt>
                <c:pt idx="59">
                  <c:v>-4.5386005803167961</c:v>
                </c:pt>
                <c:pt idx="60">
                  <c:v>-4.5386005803167961</c:v>
                </c:pt>
                <c:pt idx="61">
                  <c:v>-4.5386005803167961</c:v>
                </c:pt>
                <c:pt idx="62">
                  <c:v>-4.5386005803167961</c:v>
                </c:pt>
                <c:pt idx="63">
                  <c:v>-4.5386005803167961</c:v>
                </c:pt>
                <c:pt idx="64">
                  <c:v>-4.5386005803167961</c:v>
                </c:pt>
                <c:pt idx="65">
                  <c:v>-4.5386005803167961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3'!$AE$4:$AE$69</c:f>
              <c:numCache>
                <c:formatCode>0.00</c:formatCode>
                <c:ptCount val="66"/>
                <c:pt idx="0">
                  <c:v>5.4613994196832039</c:v>
                </c:pt>
                <c:pt idx="1">
                  <c:v>5.4613994196832039</c:v>
                </c:pt>
                <c:pt idx="2">
                  <c:v>5.4613994196832039</c:v>
                </c:pt>
                <c:pt idx="3">
                  <c:v>5.4613994196832039</c:v>
                </c:pt>
                <c:pt idx="4">
                  <c:v>5.4613994196832039</c:v>
                </c:pt>
                <c:pt idx="5">
                  <c:v>5.4613994196832039</c:v>
                </c:pt>
                <c:pt idx="6">
                  <c:v>5.4613994196832039</c:v>
                </c:pt>
                <c:pt idx="7">
                  <c:v>5.4613994196832039</c:v>
                </c:pt>
                <c:pt idx="8">
                  <c:v>5.4613994196832039</c:v>
                </c:pt>
                <c:pt idx="9">
                  <c:v>5.4613994196832039</c:v>
                </c:pt>
                <c:pt idx="10">
                  <c:v>5.4613994196832039</c:v>
                </c:pt>
                <c:pt idx="11">
                  <c:v>5.4613994196832039</c:v>
                </c:pt>
                <c:pt idx="12">
                  <c:v>5.4613994196832039</c:v>
                </c:pt>
                <c:pt idx="13">
                  <c:v>5.4613994196832039</c:v>
                </c:pt>
                <c:pt idx="14">
                  <c:v>5.4613994196832039</c:v>
                </c:pt>
                <c:pt idx="15">
                  <c:v>5.4613994196832039</c:v>
                </c:pt>
                <c:pt idx="16">
                  <c:v>5.4613994196832039</c:v>
                </c:pt>
                <c:pt idx="17">
                  <c:v>5.4613994196832039</c:v>
                </c:pt>
                <c:pt idx="18">
                  <c:v>5.4613994196832039</c:v>
                </c:pt>
                <c:pt idx="19">
                  <c:v>5.4613994196832039</c:v>
                </c:pt>
                <c:pt idx="20">
                  <c:v>5.4613994196832039</c:v>
                </c:pt>
                <c:pt idx="21">
                  <c:v>5.4613994196832039</c:v>
                </c:pt>
                <c:pt idx="22">
                  <c:v>5.4613994196832039</c:v>
                </c:pt>
                <c:pt idx="23">
                  <c:v>5.4613994196832039</c:v>
                </c:pt>
                <c:pt idx="24">
                  <c:v>5.4613994196832039</c:v>
                </c:pt>
                <c:pt idx="25">
                  <c:v>5.4613994196832039</c:v>
                </c:pt>
                <c:pt idx="26">
                  <c:v>5.4613994196832039</c:v>
                </c:pt>
                <c:pt idx="27">
                  <c:v>5.4613994196832039</c:v>
                </c:pt>
                <c:pt idx="28">
                  <c:v>5.4613994196832039</c:v>
                </c:pt>
                <c:pt idx="29">
                  <c:v>5.4613994196832039</c:v>
                </c:pt>
                <c:pt idx="30">
                  <c:v>5.4613994196832039</c:v>
                </c:pt>
                <c:pt idx="31">
                  <c:v>5.4613994196832039</c:v>
                </c:pt>
                <c:pt idx="32">
                  <c:v>5.4613994196832039</c:v>
                </c:pt>
                <c:pt idx="33">
                  <c:v>5.4613994196832039</c:v>
                </c:pt>
                <c:pt idx="34">
                  <c:v>5.4613994196832039</c:v>
                </c:pt>
                <c:pt idx="35">
                  <c:v>5.4613994196832039</c:v>
                </c:pt>
                <c:pt idx="36">
                  <c:v>5.4613994196832039</c:v>
                </c:pt>
                <c:pt idx="37">
                  <c:v>5.4613994196832039</c:v>
                </c:pt>
                <c:pt idx="38">
                  <c:v>5.4613994196832039</c:v>
                </c:pt>
                <c:pt idx="39">
                  <c:v>5.4613994196832039</c:v>
                </c:pt>
                <c:pt idx="40">
                  <c:v>5.4613994196832039</c:v>
                </c:pt>
                <c:pt idx="41">
                  <c:v>5.4613994196832039</c:v>
                </c:pt>
                <c:pt idx="42">
                  <c:v>5.4613994196832039</c:v>
                </c:pt>
                <c:pt idx="43">
                  <c:v>5.4613994196832039</c:v>
                </c:pt>
                <c:pt idx="44">
                  <c:v>5.4613994196832039</c:v>
                </c:pt>
                <c:pt idx="45">
                  <c:v>5.4613994196832039</c:v>
                </c:pt>
                <c:pt idx="46">
                  <c:v>5.4613994196832039</c:v>
                </c:pt>
                <c:pt idx="47">
                  <c:v>5.4613994196832039</c:v>
                </c:pt>
                <c:pt idx="48">
                  <c:v>5.4613994196832039</c:v>
                </c:pt>
                <c:pt idx="49">
                  <c:v>5.4613994196832039</c:v>
                </c:pt>
                <c:pt idx="50">
                  <c:v>5.4613994196832039</c:v>
                </c:pt>
                <c:pt idx="51">
                  <c:v>5.4613994196832039</c:v>
                </c:pt>
                <c:pt idx="52">
                  <c:v>5.4613994196832039</c:v>
                </c:pt>
                <c:pt idx="53">
                  <c:v>5.4613994196832039</c:v>
                </c:pt>
                <c:pt idx="54">
                  <c:v>5.4613994196832039</c:v>
                </c:pt>
                <c:pt idx="55">
                  <c:v>5.4613994196832039</c:v>
                </c:pt>
                <c:pt idx="56">
                  <c:v>5.4613994196832039</c:v>
                </c:pt>
                <c:pt idx="57">
                  <c:v>5.4613994196832039</c:v>
                </c:pt>
                <c:pt idx="58">
                  <c:v>5.4613994196832039</c:v>
                </c:pt>
                <c:pt idx="59">
                  <c:v>5.4613994196832039</c:v>
                </c:pt>
                <c:pt idx="60">
                  <c:v>5.4613994196832039</c:v>
                </c:pt>
                <c:pt idx="61">
                  <c:v>5.4613994196832039</c:v>
                </c:pt>
                <c:pt idx="62">
                  <c:v>5.4613994196832039</c:v>
                </c:pt>
                <c:pt idx="63">
                  <c:v>5.4613994196832039</c:v>
                </c:pt>
                <c:pt idx="64">
                  <c:v>5.4613994196832039</c:v>
                </c:pt>
                <c:pt idx="65">
                  <c:v>5.4613994196832039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3'!$AF$4:$AF$69</c:f>
              <c:numCache>
                <c:formatCode>0.00</c:formatCode>
                <c:ptCount val="66"/>
                <c:pt idx="0">
                  <c:v>-1.8932735658650839</c:v>
                </c:pt>
                <c:pt idx="1">
                  <c:v>-1.8932735658650839</c:v>
                </c:pt>
                <c:pt idx="2">
                  <c:v>-1.8932735658650839</c:v>
                </c:pt>
                <c:pt idx="3">
                  <c:v>-1.8932735658650839</c:v>
                </c:pt>
                <c:pt idx="4">
                  <c:v>-1.8932735658650839</c:v>
                </c:pt>
                <c:pt idx="5">
                  <c:v>-1.8932735658650839</c:v>
                </c:pt>
                <c:pt idx="6">
                  <c:v>-1.8932735658650839</c:v>
                </c:pt>
                <c:pt idx="7">
                  <c:v>-1.8932735658650839</c:v>
                </c:pt>
                <c:pt idx="8">
                  <c:v>-1.8932735658650839</c:v>
                </c:pt>
                <c:pt idx="9">
                  <c:v>-1.8932735658650839</c:v>
                </c:pt>
                <c:pt idx="10">
                  <c:v>-1.8932735658650839</c:v>
                </c:pt>
                <c:pt idx="11">
                  <c:v>-1.8932735658650839</c:v>
                </c:pt>
                <c:pt idx="12">
                  <c:v>-1.8932735658650839</c:v>
                </c:pt>
                <c:pt idx="13">
                  <c:v>-1.8932735658650839</c:v>
                </c:pt>
                <c:pt idx="14">
                  <c:v>-1.8932735658650839</c:v>
                </c:pt>
                <c:pt idx="15">
                  <c:v>-1.8932735658650839</c:v>
                </c:pt>
                <c:pt idx="16">
                  <c:v>-1.8932735658650839</c:v>
                </c:pt>
                <c:pt idx="17">
                  <c:v>-1.8932735658650839</c:v>
                </c:pt>
                <c:pt idx="18">
                  <c:v>-1.8932735658650839</c:v>
                </c:pt>
                <c:pt idx="19">
                  <c:v>-1.8932735658650839</c:v>
                </c:pt>
                <c:pt idx="20">
                  <c:v>-1.8932735658650839</c:v>
                </c:pt>
                <c:pt idx="21">
                  <c:v>-1.8932735658650839</c:v>
                </c:pt>
                <c:pt idx="22">
                  <c:v>-1.8932735658650839</c:v>
                </c:pt>
                <c:pt idx="23">
                  <c:v>-1.8932735658650839</c:v>
                </c:pt>
                <c:pt idx="24">
                  <c:v>-1.8932735658650839</c:v>
                </c:pt>
                <c:pt idx="25">
                  <c:v>-1.8932735658650839</c:v>
                </c:pt>
                <c:pt idx="26">
                  <c:v>-1.8932735658650839</c:v>
                </c:pt>
                <c:pt idx="27">
                  <c:v>-1.8932735658650839</c:v>
                </c:pt>
                <c:pt idx="28">
                  <c:v>-1.8932735658650839</c:v>
                </c:pt>
                <c:pt idx="29">
                  <c:v>-1.8932735658650839</c:v>
                </c:pt>
                <c:pt idx="30">
                  <c:v>-1.8932735658650839</c:v>
                </c:pt>
                <c:pt idx="31">
                  <c:v>-1.8932735658650839</c:v>
                </c:pt>
                <c:pt idx="32">
                  <c:v>-1.8932735658650839</c:v>
                </c:pt>
                <c:pt idx="33">
                  <c:v>-1.8932735658650839</c:v>
                </c:pt>
                <c:pt idx="34">
                  <c:v>-1.8932735658650839</c:v>
                </c:pt>
                <c:pt idx="35">
                  <c:v>-1.8932735658650839</c:v>
                </c:pt>
                <c:pt idx="36">
                  <c:v>-1.8932735658650839</c:v>
                </c:pt>
                <c:pt idx="37">
                  <c:v>-1.8932735658650839</c:v>
                </c:pt>
                <c:pt idx="38">
                  <c:v>-1.8932735658650839</c:v>
                </c:pt>
                <c:pt idx="39">
                  <c:v>-1.8932735658650839</c:v>
                </c:pt>
                <c:pt idx="40">
                  <c:v>-1.8932735658650839</c:v>
                </c:pt>
                <c:pt idx="41">
                  <c:v>-1.8932735658650839</c:v>
                </c:pt>
                <c:pt idx="42">
                  <c:v>-1.8932735658650839</c:v>
                </c:pt>
                <c:pt idx="43">
                  <c:v>-1.8932735658650839</c:v>
                </c:pt>
                <c:pt idx="44">
                  <c:v>-1.8932735658650839</c:v>
                </c:pt>
                <c:pt idx="45">
                  <c:v>-1.8932735658650839</c:v>
                </c:pt>
                <c:pt idx="46">
                  <c:v>-1.8932735658650839</c:v>
                </c:pt>
                <c:pt idx="47">
                  <c:v>-1.8932735658650839</c:v>
                </c:pt>
                <c:pt idx="48">
                  <c:v>-1.8932735658650839</c:v>
                </c:pt>
                <c:pt idx="49">
                  <c:v>-1.8932735658650839</c:v>
                </c:pt>
                <c:pt idx="50">
                  <c:v>-1.8932735658650839</c:v>
                </c:pt>
                <c:pt idx="51">
                  <c:v>-1.8932735658650839</c:v>
                </c:pt>
                <c:pt idx="52">
                  <c:v>-1.8932735658650839</c:v>
                </c:pt>
                <c:pt idx="53">
                  <c:v>-1.8932735658650839</c:v>
                </c:pt>
                <c:pt idx="54">
                  <c:v>-1.8932735658650839</c:v>
                </c:pt>
                <c:pt idx="55">
                  <c:v>-1.8932735658650839</c:v>
                </c:pt>
                <c:pt idx="56">
                  <c:v>-1.8932735658650839</c:v>
                </c:pt>
                <c:pt idx="57">
                  <c:v>-1.8932735658650839</c:v>
                </c:pt>
                <c:pt idx="58">
                  <c:v>-1.8932735658650839</c:v>
                </c:pt>
                <c:pt idx="59">
                  <c:v>-1.8932735658650839</c:v>
                </c:pt>
                <c:pt idx="60">
                  <c:v>-1.8932735658650839</c:v>
                </c:pt>
                <c:pt idx="61">
                  <c:v>-1.8932735658650839</c:v>
                </c:pt>
                <c:pt idx="62">
                  <c:v>-1.8932735658650839</c:v>
                </c:pt>
                <c:pt idx="63">
                  <c:v>-1.8932735658650839</c:v>
                </c:pt>
                <c:pt idx="64">
                  <c:v>-1.8932735658650839</c:v>
                </c:pt>
                <c:pt idx="65">
                  <c:v>-1.8932735658650839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3'!$AG$4:$AG$69</c:f>
              <c:numCache>
                <c:formatCode>0.00</c:formatCode>
                <c:ptCount val="66"/>
                <c:pt idx="0">
                  <c:v>2.8160724052314907</c:v>
                </c:pt>
                <c:pt idx="1">
                  <c:v>2.8160724052314907</c:v>
                </c:pt>
                <c:pt idx="2">
                  <c:v>2.8160724052314907</c:v>
                </c:pt>
                <c:pt idx="3">
                  <c:v>2.8160724052314907</c:v>
                </c:pt>
                <c:pt idx="4">
                  <c:v>2.8160724052314907</c:v>
                </c:pt>
                <c:pt idx="5">
                  <c:v>2.8160724052314907</c:v>
                </c:pt>
                <c:pt idx="6">
                  <c:v>2.8160724052314907</c:v>
                </c:pt>
                <c:pt idx="7">
                  <c:v>2.8160724052314907</c:v>
                </c:pt>
                <c:pt idx="8">
                  <c:v>2.8160724052314907</c:v>
                </c:pt>
                <c:pt idx="9">
                  <c:v>2.8160724052314907</c:v>
                </c:pt>
                <c:pt idx="10">
                  <c:v>2.8160724052314907</c:v>
                </c:pt>
                <c:pt idx="11">
                  <c:v>2.8160724052314907</c:v>
                </c:pt>
                <c:pt idx="12">
                  <c:v>2.8160724052314907</c:v>
                </c:pt>
                <c:pt idx="13">
                  <c:v>2.8160724052314907</c:v>
                </c:pt>
                <c:pt idx="14">
                  <c:v>2.8160724052314907</c:v>
                </c:pt>
                <c:pt idx="15">
                  <c:v>2.8160724052314907</c:v>
                </c:pt>
                <c:pt idx="16">
                  <c:v>2.8160724052314907</c:v>
                </c:pt>
                <c:pt idx="17">
                  <c:v>2.8160724052314907</c:v>
                </c:pt>
                <c:pt idx="18">
                  <c:v>2.8160724052314907</c:v>
                </c:pt>
                <c:pt idx="19">
                  <c:v>2.8160724052314907</c:v>
                </c:pt>
                <c:pt idx="20">
                  <c:v>2.8160724052314907</c:v>
                </c:pt>
                <c:pt idx="21">
                  <c:v>2.8160724052314907</c:v>
                </c:pt>
                <c:pt idx="22">
                  <c:v>2.8160724052314907</c:v>
                </c:pt>
                <c:pt idx="23">
                  <c:v>2.8160724052314907</c:v>
                </c:pt>
                <c:pt idx="24">
                  <c:v>2.8160724052314907</c:v>
                </c:pt>
                <c:pt idx="25">
                  <c:v>2.8160724052314907</c:v>
                </c:pt>
                <c:pt idx="26">
                  <c:v>2.8160724052314907</c:v>
                </c:pt>
                <c:pt idx="27">
                  <c:v>2.8160724052314907</c:v>
                </c:pt>
                <c:pt idx="28">
                  <c:v>2.8160724052314907</c:v>
                </c:pt>
                <c:pt idx="29">
                  <c:v>2.8160724052314907</c:v>
                </c:pt>
                <c:pt idx="30">
                  <c:v>2.8160724052314907</c:v>
                </c:pt>
                <c:pt idx="31">
                  <c:v>2.8160724052314907</c:v>
                </c:pt>
                <c:pt idx="32">
                  <c:v>2.8160724052314907</c:v>
                </c:pt>
                <c:pt idx="33">
                  <c:v>2.8160724052314907</c:v>
                </c:pt>
                <c:pt idx="34">
                  <c:v>2.8160724052314907</c:v>
                </c:pt>
                <c:pt idx="35">
                  <c:v>2.8160724052314907</c:v>
                </c:pt>
                <c:pt idx="36">
                  <c:v>2.8160724052314907</c:v>
                </c:pt>
                <c:pt idx="37">
                  <c:v>2.8160724052314907</c:v>
                </c:pt>
                <c:pt idx="38">
                  <c:v>2.8160724052314907</c:v>
                </c:pt>
                <c:pt idx="39">
                  <c:v>2.8160724052314907</c:v>
                </c:pt>
                <c:pt idx="40">
                  <c:v>2.8160724052314907</c:v>
                </c:pt>
                <c:pt idx="41">
                  <c:v>2.8160724052314907</c:v>
                </c:pt>
                <c:pt idx="42">
                  <c:v>2.8160724052314907</c:v>
                </c:pt>
                <c:pt idx="43">
                  <c:v>2.8160724052314907</c:v>
                </c:pt>
                <c:pt idx="44">
                  <c:v>2.8160724052314907</c:v>
                </c:pt>
                <c:pt idx="45">
                  <c:v>2.8160724052314907</c:v>
                </c:pt>
                <c:pt idx="46">
                  <c:v>2.8160724052314907</c:v>
                </c:pt>
                <c:pt idx="47">
                  <c:v>2.8160724052314907</c:v>
                </c:pt>
                <c:pt idx="48">
                  <c:v>2.8160724052314907</c:v>
                </c:pt>
                <c:pt idx="49">
                  <c:v>2.8160724052314907</c:v>
                </c:pt>
                <c:pt idx="50">
                  <c:v>2.8160724052314907</c:v>
                </c:pt>
                <c:pt idx="51">
                  <c:v>2.8160724052314907</c:v>
                </c:pt>
                <c:pt idx="52">
                  <c:v>2.8160724052314907</c:v>
                </c:pt>
                <c:pt idx="53">
                  <c:v>2.8160724052314907</c:v>
                </c:pt>
                <c:pt idx="54">
                  <c:v>2.8160724052314907</c:v>
                </c:pt>
                <c:pt idx="55">
                  <c:v>2.8160724052314907</c:v>
                </c:pt>
                <c:pt idx="56">
                  <c:v>2.8160724052314907</c:v>
                </c:pt>
                <c:pt idx="57">
                  <c:v>2.8160724052314907</c:v>
                </c:pt>
                <c:pt idx="58">
                  <c:v>2.8160724052314907</c:v>
                </c:pt>
                <c:pt idx="59">
                  <c:v>2.8160724052314907</c:v>
                </c:pt>
                <c:pt idx="60">
                  <c:v>2.8160724052314907</c:v>
                </c:pt>
                <c:pt idx="61">
                  <c:v>2.8160724052314907</c:v>
                </c:pt>
                <c:pt idx="62">
                  <c:v>2.8160724052314907</c:v>
                </c:pt>
                <c:pt idx="63">
                  <c:v>2.8160724052314907</c:v>
                </c:pt>
                <c:pt idx="64">
                  <c:v>2.8160724052314907</c:v>
                </c:pt>
                <c:pt idx="65">
                  <c:v>2.8160724052314907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84056"/>
        <c:axId val="291584448"/>
      </c:lineChart>
      <c:catAx>
        <c:axId val="29158405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584448"/>
        <c:crossesAt val="-20"/>
        <c:auto val="1"/>
        <c:lblAlgn val="ctr"/>
        <c:lblOffset val="100"/>
        <c:tickLblSkip val="3"/>
        <c:tickMarkSkip val="3"/>
        <c:noMultiLvlLbl val="0"/>
      </c:catAx>
      <c:valAx>
        <c:axId val="291584448"/>
        <c:scaling>
          <c:orientation val="minMax"/>
          <c:max val="2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584056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2015
Sediment Mass Percent Difference Results
Class 3 Target Sediment Mass = 4410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7618270799347471"/>
          <c:w val="0.87014428412874589"/>
          <c:h val="0.58564437194127239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80008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3'!$U$4:$U$69</c:f>
              <c:numCache>
                <c:formatCode>0.00</c:formatCode>
                <c:ptCount val="66"/>
                <c:pt idx="0">
                  <c:v>-0.7578229812538656</c:v>
                </c:pt>
                <c:pt idx="1">
                  <c:v>-0.5766008439277801</c:v>
                </c:pt>
                <c:pt idx="2">
                  <c:v>-0.90408698096611573</c:v>
                </c:pt>
                <c:pt idx="3">
                  <c:v>0.16846277154136111</c:v>
                </c:pt>
                <c:pt idx="4">
                  <c:v>1.2018767418717154E-2</c:v>
                </c:pt>
                <c:pt idx="5">
                  <c:v>0.54510493950331484</c:v>
                </c:pt>
                <c:pt idx="6">
                  <c:v>4.0361509979842944</c:v>
                </c:pt>
                <c:pt idx="7">
                  <c:v>4.8810900269786224</c:v>
                </c:pt>
                <c:pt idx="8">
                  <c:v>3.711208879882681</c:v>
                </c:pt>
                <c:pt idx="9">
                  <c:v>-2.5549290473826032</c:v>
                </c:pt>
                <c:pt idx="10">
                  <c:v>-2.5403455305292875</c:v>
                </c:pt>
                <c:pt idx="11">
                  <c:v>-2.5406534015556144</c:v>
                </c:pt>
                <c:pt idx="12">
                  <c:v>0.43893739533596599</c:v>
                </c:pt>
                <c:pt idx="13">
                  <c:v>0.49677020013651518</c:v>
                </c:pt>
                <c:pt idx="14">
                  <c:v>0.84408742253090785</c:v>
                </c:pt>
                <c:pt idx="15">
                  <c:v>-3.5692504415368824</c:v>
                </c:pt>
                <c:pt idx="16">
                  <c:v>-3.9185194588516921</c:v>
                </c:pt>
                <c:pt idx="17">
                  <c:v>-4.2303785529012563</c:v>
                </c:pt>
                <c:pt idx="18">
                  <c:v>0.37894679550708049</c:v>
                </c:pt>
                <c:pt idx="19">
                  <c:v>0.20884401098416064</c:v>
                </c:pt>
                <c:pt idx="20">
                  <c:v>0.42966501538726193</c:v>
                </c:pt>
                <c:pt idx="21">
                  <c:v>-0.76413768083081268</c:v>
                </c:pt>
                <c:pt idx="22">
                  <c:v>-0.44293926699674024</c:v>
                </c:pt>
                <c:pt idx="23">
                  <c:v>1.2698873428517042E-2</c:v>
                </c:pt>
                <c:pt idx="24">
                  <c:v>-0.83015684771688936</c:v>
                </c:pt>
                <c:pt idx="25">
                  <c:v>-1.0459881119166539</c:v>
                </c:pt>
                <c:pt idx="26">
                  <c:v>-0.91450282693363805</c:v>
                </c:pt>
                <c:pt idx="27">
                  <c:v>-1.6484126858176622</c:v>
                </c:pt>
                <c:pt idx="28">
                  <c:v>-0.52638376843647816</c:v>
                </c:pt>
                <c:pt idx="29">
                  <c:v>-0.67125961492685315</c:v>
                </c:pt>
                <c:pt idx="30">
                  <c:v>-0.2449741768663547</c:v>
                </c:pt>
                <c:pt idx="31">
                  <c:v>-0.37959909802719866</c:v>
                </c:pt>
                <c:pt idx="32">
                  <c:v>-0.34963449364219951</c:v>
                </c:pt>
                <c:pt idx="33">
                  <c:v>-0.76100603275182788</c:v>
                </c:pt>
                <c:pt idx="34">
                  <c:v>-0.55984949794873329</c:v>
                </c:pt>
                <c:pt idx="35">
                  <c:v>-0.78567430434852026</c:v>
                </c:pt>
                <c:pt idx="36">
                  <c:v>-1.0649970076712332</c:v>
                </c:pt>
                <c:pt idx="37">
                  <c:v>-0.82404815070901116</c:v>
                </c:pt>
                <c:pt idx="38">
                  <c:v>-0.44891851448782577</c:v>
                </c:pt>
                <c:pt idx="39">
                  <c:v>-0.41558688894785151</c:v>
                </c:pt>
                <c:pt idx="40">
                  <c:v>-0.35979296601351873</c:v>
                </c:pt>
                <c:pt idx="41">
                  <c:v>-0.10745277971726695</c:v>
                </c:pt>
                <c:pt idx="42">
                  <c:v>-3.9299033110030517</c:v>
                </c:pt>
                <c:pt idx="43">
                  <c:v>-3.628657555359144</c:v>
                </c:pt>
                <c:pt idx="44">
                  <c:v>-1.7783690314042053</c:v>
                </c:pt>
                <c:pt idx="45">
                  <c:v>-0.67543064369899886</c:v>
                </c:pt>
                <c:pt idx="46">
                  <c:v>-0.51843082826469777</c:v>
                </c:pt>
                <c:pt idx="47">
                  <c:v>-0.6522932325711176</c:v>
                </c:pt>
                <c:pt idx="48">
                  <c:v>-1.1119549323872517</c:v>
                </c:pt>
                <c:pt idx="49">
                  <c:v>-1.0607915136678745</c:v>
                </c:pt>
                <c:pt idx="50">
                  <c:v>-1.1263313971678366</c:v>
                </c:pt>
                <c:pt idx="51">
                  <c:v>-0.10563635704182681</c:v>
                </c:pt>
                <c:pt idx="52">
                  <c:v>-0.30673803483619699</c:v>
                </c:pt>
                <c:pt idx="53">
                  <c:v>-0.15692606333282016</c:v>
                </c:pt>
                <c:pt idx="54">
                  <c:v>-7.0304349798175902E-2</c:v>
                </c:pt>
                <c:pt idx="55">
                  <c:v>-0.20627436757639198</c:v>
                </c:pt>
                <c:pt idx="56">
                  <c:v>-0.33862654523860647</c:v>
                </c:pt>
                <c:pt idx="57">
                  <c:v>-0.78342590767042242</c:v>
                </c:pt>
                <c:pt idx="58">
                  <c:v>-0.41276393078266882</c:v>
                </c:pt>
                <c:pt idx="59">
                  <c:v>-0.57900177735861502</c:v>
                </c:pt>
                <c:pt idx="60">
                  <c:v>-1.0103115674896817</c:v>
                </c:pt>
                <c:pt idx="61">
                  <c:v>-2.5291295252470913</c:v>
                </c:pt>
                <c:pt idx="62">
                  <c:v>-0.47321400242048267</c:v>
                </c:pt>
              </c:numCache>
            </c:numRef>
          </c:val>
          <c:smooth val="0"/>
        </c:ser>
        <c:ser>
          <c:idx val="1"/>
          <c:order val="1"/>
          <c:tx>
            <c:v>Median (-0.56%)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75"/>
            <c:bubble3D val="0"/>
          </c:dPt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3'!$AH$4:$AH$69</c:f>
              <c:numCache>
                <c:formatCode>0.00</c:formatCode>
                <c:ptCount val="66"/>
                <c:pt idx="0">
                  <c:v>-0.55984949794873329</c:v>
                </c:pt>
                <c:pt idx="1">
                  <c:v>-0.55984949794873329</c:v>
                </c:pt>
                <c:pt idx="2">
                  <c:v>-0.55984949794873329</c:v>
                </c:pt>
                <c:pt idx="3">
                  <c:v>-0.55984949794873329</c:v>
                </c:pt>
                <c:pt idx="4">
                  <c:v>-0.55984949794873329</c:v>
                </c:pt>
                <c:pt idx="5">
                  <c:v>-0.55984949794873329</c:v>
                </c:pt>
                <c:pt idx="6">
                  <c:v>-0.55984949794873329</c:v>
                </c:pt>
                <c:pt idx="7">
                  <c:v>-0.55984949794873329</c:v>
                </c:pt>
                <c:pt idx="8">
                  <c:v>-0.55984949794873329</c:v>
                </c:pt>
                <c:pt idx="9">
                  <c:v>-0.55984949794873329</c:v>
                </c:pt>
                <c:pt idx="10">
                  <c:v>-0.55984949794873329</c:v>
                </c:pt>
                <c:pt idx="11">
                  <c:v>-0.55984949794873329</c:v>
                </c:pt>
                <c:pt idx="12">
                  <c:v>-0.55984949794873329</c:v>
                </c:pt>
                <c:pt idx="13">
                  <c:v>-0.55984949794873329</c:v>
                </c:pt>
                <c:pt idx="14">
                  <c:v>-0.55984949794873329</c:v>
                </c:pt>
                <c:pt idx="15">
                  <c:v>-0.55984949794873329</c:v>
                </c:pt>
                <c:pt idx="16">
                  <c:v>-0.55984949794873329</c:v>
                </c:pt>
                <c:pt idx="17">
                  <c:v>-0.55984949794873329</c:v>
                </c:pt>
                <c:pt idx="18">
                  <c:v>-0.55984949794873329</c:v>
                </c:pt>
                <c:pt idx="19">
                  <c:v>-0.55984949794873329</c:v>
                </c:pt>
                <c:pt idx="20">
                  <c:v>-0.55984949794873329</c:v>
                </c:pt>
                <c:pt idx="21">
                  <c:v>-0.55984949794873329</c:v>
                </c:pt>
                <c:pt idx="22">
                  <c:v>-0.55984949794873329</c:v>
                </c:pt>
                <c:pt idx="23">
                  <c:v>-0.55984949794873329</c:v>
                </c:pt>
                <c:pt idx="24">
                  <c:v>-0.55984949794873329</c:v>
                </c:pt>
                <c:pt idx="25">
                  <c:v>-0.55984949794873329</c:v>
                </c:pt>
                <c:pt idx="26">
                  <c:v>-0.55984949794873329</c:v>
                </c:pt>
                <c:pt idx="27">
                  <c:v>-0.55984949794873329</c:v>
                </c:pt>
                <c:pt idx="28">
                  <c:v>-0.55984949794873329</c:v>
                </c:pt>
                <c:pt idx="29">
                  <c:v>-0.55984949794873329</c:v>
                </c:pt>
                <c:pt idx="30">
                  <c:v>-0.55984949794873329</c:v>
                </c:pt>
                <c:pt idx="31">
                  <c:v>-0.55984949794873329</c:v>
                </c:pt>
                <c:pt idx="32">
                  <c:v>-0.55984949794873329</c:v>
                </c:pt>
                <c:pt idx="33">
                  <c:v>-0.55984949794873329</c:v>
                </c:pt>
                <c:pt idx="34">
                  <c:v>-0.55984949794873329</c:v>
                </c:pt>
                <c:pt idx="35">
                  <c:v>-0.55984949794873329</c:v>
                </c:pt>
                <c:pt idx="36">
                  <c:v>-0.55984949794873329</c:v>
                </c:pt>
                <c:pt idx="37">
                  <c:v>-0.55984949794873329</c:v>
                </c:pt>
                <c:pt idx="38">
                  <c:v>-0.55984949794873329</c:v>
                </c:pt>
                <c:pt idx="39">
                  <c:v>-0.55984949794873329</c:v>
                </c:pt>
                <c:pt idx="40">
                  <c:v>-0.55984949794873329</c:v>
                </c:pt>
                <c:pt idx="41">
                  <c:v>-0.55984949794873329</c:v>
                </c:pt>
                <c:pt idx="42">
                  <c:v>-0.55984949794873329</c:v>
                </c:pt>
                <c:pt idx="43">
                  <c:v>-0.55984949794873329</c:v>
                </c:pt>
                <c:pt idx="44">
                  <c:v>-0.55984949794873329</c:v>
                </c:pt>
                <c:pt idx="45">
                  <c:v>-0.55984949794873329</c:v>
                </c:pt>
                <c:pt idx="46">
                  <c:v>-0.55984949794873329</c:v>
                </c:pt>
                <c:pt idx="47">
                  <c:v>-0.55984949794873329</c:v>
                </c:pt>
                <c:pt idx="48">
                  <c:v>-0.55984949794873329</c:v>
                </c:pt>
                <c:pt idx="49">
                  <c:v>-0.55984949794873329</c:v>
                </c:pt>
                <c:pt idx="50">
                  <c:v>-0.55984949794873329</c:v>
                </c:pt>
                <c:pt idx="51">
                  <c:v>-0.55984949794873329</c:v>
                </c:pt>
                <c:pt idx="52">
                  <c:v>-0.55984949794873329</c:v>
                </c:pt>
                <c:pt idx="53">
                  <c:v>-0.55984949794873329</c:v>
                </c:pt>
                <c:pt idx="54">
                  <c:v>-0.55984949794873329</c:v>
                </c:pt>
                <c:pt idx="55">
                  <c:v>-0.55984949794873329</c:v>
                </c:pt>
                <c:pt idx="56">
                  <c:v>-0.55984949794873329</c:v>
                </c:pt>
                <c:pt idx="57">
                  <c:v>-0.55984949794873329</c:v>
                </c:pt>
                <c:pt idx="58">
                  <c:v>-0.55984949794873329</c:v>
                </c:pt>
                <c:pt idx="59">
                  <c:v>-0.55984949794873329</c:v>
                </c:pt>
                <c:pt idx="60">
                  <c:v>-0.55984949794873329</c:v>
                </c:pt>
                <c:pt idx="61">
                  <c:v>-0.55984949794873329</c:v>
                </c:pt>
                <c:pt idx="62">
                  <c:v>-0.55984949794873329</c:v>
                </c:pt>
                <c:pt idx="63">
                  <c:v>-0.55984949794873329</c:v>
                </c:pt>
                <c:pt idx="64">
                  <c:v>-0.55984949794873329</c:v>
                </c:pt>
                <c:pt idx="65">
                  <c:v>-0.55984949794873329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3'!$AI$4:$AI$69</c:f>
              <c:numCache>
                <c:formatCode>0.00</c:formatCode>
                <c:ptCount val="66"/>
                <c:pt idx="0">
                  <c:v>-5.5598494979487336</c:v>
                </c:pt>
                <c:pt idx="1">
                  <c:v>-5.5598494979487336</c:v>
                </c:pt>
                <c:pt idx="2">
                  <c:v>-5.5598494979487336</c:v>
                </c:pt>
                <c:pt idx="3">
                  <c:v>-5.5598494979487336</c:v>
                </c:pt>
                <c:pt idx="4">
                  <c:v>-5.5598494979487336</c:v>
                </c:pt>
                <c:pt idx="5">
                  <c:v>-5.5598494979487336</c:v>
                </c:pt>
                <c:pt idx="6">
                  <c:v>-5.5598494979487336</c:v>
                </c:pt>
                <c:pt idx="7">
                  <c:v>-5.5598494979487336</c:v>
                </c:pt>
                <c:pt idx="8">
                  <c:v>-5.5598494979487336</c:v>
                </c:pt>
                <c:pt idx="9">
                  <c:v>-5.5598494979487336</c:v>
                </c:pt>
                <c:pt idx="10">
                  <c:v>-5.5598494979487336</c:v>
                </c:pt>
                <c:pt idx="11">
                  <c:v>-5.5598494979487336</c:v>
                </c:pt>
                <c:pt idx="12">
                  <c:v>-5.5598494979487336</c:v>
                </c:pt>
                <c:pt idx="13">
                  <c:v>-5.5598494979487336</c:v>
                </c:pt>
                <c:pt idx="14">
                  <c:v>-5.5598494979487336</c:v>
                </c:pt>
                <c:pt idx="15">
                  <c:v>-5.5598494979487336</c:v>
                </c:pt>
                <c:pt idx="16">
                  <c:v>-5.5598494979487336</c:v>
                </c:pt>
                <c:pt idx="17">
                  <c:v>-5.5598494979487336</c:v>
                </c:pt>
                <c:pt idx="18">
                  <c:v>-5.5598494979487336</c:v>
                </c:pt>
                <c:pt idx="19">
                  <c:v>-5.5598494979487336</c:v>
                </c:pt>
                <c:pt idx="20">
                  <c:v>-5.5598494979487336</c:v>
                </c:pt>
                <c:pt idx="21">
                  <c:v>-5.5598494979487336</c:v>
                </c:pt>
                <c:pt idx="22">
                  <c:v>-5.5598494979487336</c:v>
                </c:pt>
                <c:pt idx="23">
                  <c:v>-5.5598494979487336</c:v>
                </c:pt>
                <c:pt idx="24">
                  <c:v>-5.5598494979487336</c:v>
                </c:pt>
                <c:pt idx="25">
                  <c:v>-5.5598494979487336</c:v>
                </c:pt>
                <c:pt idx="26">
                  <c:v>-5.5598494979487336</c:v>
                </c:pt>
                <c:pt idx="27">
                  <c:v>-5.5598494979487336</c:v>
                </c:pt>
                <c:pt idx="28">
                  <c:v>-5.5598494979487336</c:v>
                </c:pt>
                <c:pt idx="29">
                  <c:v>-5.5598494979487336</c:v>
                </c:pt>
                <c:pt idx="30">
                  <c:v>-5.5598494979487336</c:v>
                </c:pt>
                <c:pt idx="31">
                  <c:v>-5.5598494979487336</c:v>
                </c:pt>
                <c:pt idx="32">
                  <c:v>-5.5598494979487336</c:v>
                </c:pt>
                <c:pt idx="33">
                  <c:v>-5.5598494979487336</c:v>
                </c:pt>
                <c:pt idx="34">
                  <c:v>-5.5598494979487336</c:v>
                </c:pt>
                <c:pt idx="35">
                  <c:v>-5.5598494979487336</c:v>
                </c:pt>
                <c:pt idx="36">
                  <c:v>-5.5598494979487336</c:v>
                </c:pt>
                <c:pt idx="37">
                  <c:v>-5.5598494979487336</c:v>
                </c:pt>
                <c:pt idx="38">
                  <c:v>-5.5598494979487336</c:v>
                </c:pt>
                <c:pt idx="39">
                  <c:v>-5.5598494979487336</c:v>
                </c:pt>
                <c:pt idx="40">
                  <c:v>-5.5598494979487336</c:v>
                </c:pt>
                <c:pt idx="41">
                  <c:v>-5.5598494979487336</c:v>
                </c:pt>
                <c:pt idx="42">
                  <c:v>-5.5598494979487336</c:v>
                </c:pt>
                <c:pt idx="43">
                  <c:v>-5.5598494979487336</c:v>
                </c:pt>
                <c:pt idx="44">
                  <c:v>-5.5598494979487336</c:v>
                </c:pt>
                <c:pt idx="45">
                  <c:v>-5.5598494979487336</c:v>
                </c:pt>
                <c:pt idx="46">
                  <c:v>-5.5598494979487336</c:v>
                </c:pt>
                <c:pt idx="47">
                  <c:v>-5.5598494979487336</c:v>
                </c:pt>
                <c:pt idx="48">
                  <c:v>-5.5598494979487336</c:v>
                </c:pt>
                <c:pt idx="49">
                  <c:v>-5.5598494979487336</c:v>
                </c:pt>
                <c:pt idx="50">
                  <c:v>-5.5598494979487336</c:v>
                </c:pt>
                <c:pt idx="51">
                  <c:v>-5.5598494979487336</c:v>
                </c:pt>
                <c:pt idx="52">
                  <c:v>-5.5598494979487336</c:v>
                </c:pt>
                <c:pt idx="53">
                  <c:v>-5.5598494979487336</c:v>
                </c:pt>
                <c:pt idx="54">
                  <c:v>-5.5598494979487336</c:v>
                </c:pt>
                <c:pt idx="55">
                  <c:v>-5.5598494979487336</c:v>
                </c:pt>
                <c:pt idx="56">
                  <c:v>-5.5598494979487336</c:v>
                </c:pt>
                <c:pt idx="57">
                  <c:v>-5.5598494979487336</c:v>
                </c:pt>
                <c:pt idx="58">
                  <c:v>-5.5598494979487336</c:v>
                </c:pt>
                <c:pt idx="59">
                  <c:v>-5.5598494979487336</c:v>
                </c:pt>
                <c:pt idx="60">
                  <c:v>-5.5598494979487336</c:v>
                </c:pt>
                <c:pt idx="61">
                  <c:v>-5.5598494979487336</c:v>
                </c:pt>
                <c:pt idx="62">
                  <c:v>-5.5598494979487336</c:v>
                </c:pt>
                <c:pt idx="63">
                  <c:v>-5.5598494979487336</c:v>
                </c:pt>
                <c:pt idx="64">
                  <c:v>-5.5598494979487336</c:v>
                </c:pt>
                <c:pt idx="65">
                  <c:v>-5.5598494979487336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3'!$AJ$4:$AJ$69</c:f>
              <c:numCache>
                <c:formatCode>0.00</c:formatCode>
                <c:ptCount val="66"/>
                <c:pt idx="0">
                  <c:v>4.4401505020512664</c:v>
                </c:pt>
                <c:pt idx="1">
                  <c:v>4.4401505020512664</c:v>
                </c:pt>
                <c:pt idx="2">
                  <c:v>4.4401505020512664</c:v>
                </c:pt>
                <c:pt idx="3">
                  <c:v>4.4401505020512664</c:v>
                </c:pt>
                <c:pt idx="4">
                  <c:v>4.4401505020512664</c:v>
                </c:pt>
                <c:pt idx="5">
                  <c:v>4.4401505020512664</c:v>
                </c:pt>
                <c:pt idx="6">
                  <c:v>4.4401505020512664</c:v>
                </c:pt>
                <c:pt idx="7">
                  <c:v>4.4401505020512664</c:v>
                </c:pt>
                <c:pt idx="8">
                  <c:v>4.4401505020512664</c:v>
                </c:pt>
                <c:pt idx="9">
                  <c:v>4.4401505020512664</c:v>
                </c:pt>
                <c:pt idx="10">
                  <c:v>4.4401505020512664</c:v>
                </c:pt>
                <c:pt idx="11">
                  <c:v>4.4401505020512664</c:v>
                </c:pt>
                <c:pt idx="12">
                  <c:v>4.4401505020512664</c:v>
                </c:pt>
                <c:pt idx="13">
                  <c:v>4.4401505020512664</c:v>
                </c:pt>
                <c:pt idx="14">
                  <c:v>4.4401505020512664</c:v>
                </c:pt>
                <c:pt idx="15">
                  <c:v>4.4401505020512664</c:v>
                </c:pt>
                <c:pt idx="16">
                  <c:v>4.4401505020512664</c:v>
                </c:pt>
                <c:pt idx="17">
                  <c:v>4.4401505020512664</c:v>
                </c:pt>
                <c:pt idx="18">
                  <c:v>4.4401505020512664</c:v>
                </c:pt>
                <c:pt idx="19">
                  <c:v>4.4401505020512664</c:v>
                </c:pt>
                <c:pt idx="20">
                  <c:v>4.4401505020512664</c:v>
                </c:pt>
                <c:pt idx="21">
                  <c:v>4.4401505020512664</c:v>
                </c:pt>
                <c:pt idx="22">
                  <c:v>4.4401505020512664</c:v>
                </c:pt>
                <c:pt idx="23">
                  <c:v>4.4401505020512664</c:v>
                </c:pt>
                <c:pt idx="24">
                  <c:v>4.4401505020512664</c:v>
                </c:pt>
                <c:pt idx="25">
                  <c:v>4.4401505020512664</c:v>
                </c:pt>
                <c:pt idx="26">
                  <c:v>4.4401505020512664</c:v>
                </c:pt>
                <c:pt idx="27">
                  <c:v>4.4401505020512664</c:v>
                </c:pt>
                <c:pt idx="28">
                  <c:v>4.4401505020512664</c:v>
                </c:pt>
                <c:pt idx="29">
                  <c:v>4.4401505020512664</c:v>
                </c:pt>
                <c:pt idx="30">
                  <c:v>4.4401505020512664</c:v>
                </c:pt>
                <c:pt idx="31">
                  <c:v>4.4401505020512664</c:v>
                </c:pt>
                <c:pt idx="32">
                  <c:v>4.4401505020512664</c:v>
                </c:pt>
                <c:pt idx="33">
                  <c:v>4.4401505020512664</c:v>
                </c:pt>
                <c:pt idx="34">
                  <c:v>4.4401505020512664</c:v>
                </c:pt>
                <c:pt idx="35">
                  <c:v>4.4401505020512664</c:v>
                </c:pt>
                <c:pt idx="36">
                  <c:v>4.4401505020512664</c:v>
                </c:pt>
                <c:pt idx="37">
                  <c:v>4.4401505020512664</c:v>
                </c:pt>
                <c:pt idx="38">
                  <c:v>4.4401505020512664</c:v>
                </c:pt>
                <c:pt idx="39">
                  <c:v>4.4401505020512664</c:v>
                </c:pt>
                <c:pt idx="40">
                  <c:v>4.4401505020512664</c:v>
                </c:pt>
                <c:pt idx="41">
                  <c:v>4.4401505020512664</c:v>
                </c:pt>
                <c:pt idx="42">
                  <c:v>4.4401505020512664</c:v>
                </c:pt>
                <c:pt idx="43">
                  <c:v>4.4401505020512664</c:v>
                </c:pt>
                <c:pt idx="44">
                  <c:v>4.4401505020512664</c:v>
                </c:pt>
                <c:pt idx="45">
                  <c:v>4.4401505020512664</c:v>
                </c:pt>
                <c:pt idx="46">
                  <c:v>4.4401505020512664</c:v>
                </c:pt>
                <c:pt idx="47">
                  <c:v>4.4401505020512664</c:v>
                </c:pt>
                <c:pt idx="48">
                  <c:v>4.4401505020512664</c:v>
                </c:pt>
                <c:pt idx="49">
                  <c:v>4.4401505020512664</c:v>
                </c:pt>
                <c:pt idx="50">
                  <c:v>4.4401505020512664</c:v>
                </c:pt>
                <c:pt idx="51">
                  <c:v>4.4401505020512664</c:v>
                </c:pt>
                <c:pt idx="52">
                  <c:v>4.4401505020512664</c:v>
                </c:pt>
                <c:pt idx="53">
                  <c:v>4.4401505020512664</c:v>
                </c:pt>
                <c:pt idx="54">
                  <c:v>4.4401505020512664</c:v>
                </c:pt>
                <c:pt idx="55">
                  <c:v>4.4401505020512664</c:v>
                </c:pt>
                <c:pt idx="56">
                  <c:v>4.4401505020512664</c:v>
                </c:pt>
                <c:pt idx="57">
                  <c:v>4.4401505020512664</c:v>
                </c:pt>
                <c:pt idx="58">
                  <c:v>4.4401505020512664</c:v>
                </c:pt>
                <c:pt idx="59">
                  <c:v>4.4401505020512664</c:v>
                </c:pt>
                <c:pt idx="60">
                  <c:v>4.4401505020512664</c:v>
                </c:pt>
                <c:pt idx="61">
                  <c:v>4.4401505020512664</c:v>
                </c:pt>
                <c:pt idx="62">
                  <c:v>4.4401505020512664</c:v>
                </c:pt>
                <c:pt idx="63">
                  <c:v>4.4401505020512664</c:v>
                </c:pt>
                <c:pt idx="64">
                  <c:v>4.4401505020512664</c:v>
                </c:pt>
                <c:pt idx="65">
                  <c:v>4.4401505020512664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3'!$AK$4:$AK$69</c:f>
              <c:numCache>
                <c:formatCode>0.00</c:formatCode>
                <c:ptCount val="66"/>
                <c:pt idx="0">
                  <c:v>-2.5523485746977128</c:v>
                </c:pt>
                <c:pt idx="1">
                  <c:v>-2.5523485746977128</c:v>
                </c:pt>
                <c:pt idx="2">
                  <c:v>-2.5523485746977128</c:v>
                </c:pt>
                <c:pt idx="3">
                  <c:v>-2.5523485746977128</c:v>
                </c:pt>
                <c:pt idx="4">
                  <c:v>-2.5523485746977128</c:v>
                </c:pt>
                <c:pt idx="5">
                  <c:v>-2.5523485746977128</c:v>
                </c:pt>
                <c:pt idx="6">
                  <c:v>-2.5523485746977128</c:v>
                </c:pt>
                <c:pt idx="7">
                  <c:v>-2.5523485746977128</c:v>
                </c:pt>
                <c:pt idx="8">
                  <c:v>-2.5523485746977128</c:v>
                </c:pt>
                <c:pt idx="9">
                  <c:v>-2.5523485746977128</c:v>
                </c:pt>
                <c:pt idx="10">
                  <c:v>-2.5523485746977128</c:v>
                </c:pt>
                <c:pt idx="11">
                  <c:v>-2.5523485746977128</c:v>
                </c:pt>
                <c:pt idx="12">
                  <c:v>-2.5523485746977128</c:v>
                </c:pt>
                <c:pt idx="13">
                  <c:v>-2.5523485746977128</c:v>
                </c:pt>
                <c:pt idx="14">
                  <c:v>-2.5523485746977128</c:v>
                </c:pt>
                <c:pt idx="15">
                  <c:v>-2.5523485746977128</c:v>
                </c:pt>
                <c:pt idx="16">
                  <c:v>-2.5523485746977128</c:v>
                </c:pt>
                <c:pt idx="17">
                  <c:v>-2.5523485746977128</c:v>
                </c:pt>
                <c:pt idx="18">
                  <c:v>-2.5523485746977128</c:v>
                </c:pt>
                <c:pt idx="19">
                  <c:v>-2.5523485746977128</c:v>
                </c:pt>
                <c:pt idx="20">
                  <c:v>-2.5523485746977128</c:v>
                </c:pt>
                <c:pt idx="21">
                  <c:v>-2.5523485746977128</c:v>
                </c:pt>
                <c:pt idx="22">
                  <c:v>-2.5523485746977128</c:v>
                </c:pt>
                <c:pt idx="23">
                  <c:v>-2.5523485746977128</c:v>
                </c:pt>
                <c:pt idx="24">
                  <c:v>-2.5523485746977128</c:v>
                </c:pt>
                <c:pt idx="25">
                  <c:v>-2.5523485746977128</c:v>
                </c:pt>
                <c:pt idx="26">
                  <c:v>-2.5523485746977128</c:v>
                </c:pt>
                <c:pt idx="27">
                  <c:v>-2.5523485746977128</c:v>
                </c:pt>
                <c:pt idx="28">
                  <c:v>-2.5523485746977128</c:v>
                </c:pt>
                <c:pt idx="29">
                  <c:v>-2.5523485746977128</c:v>
                </c:pt>
                <c:pt idx="30">
                  <c:v>-2.5523485746977128</c:v>
                </c:pt>
                <c:pt idx="31">
                  <c:v>-2.5523485746977128</c:v>
                </c:pt>
                <c:pt idx="32">
                  <c:v>-2.5523485746977128</c:v>
                </c:pt>
                <c:pt idx="33">
                  <c:v>-2.5523485746977128</c:v>
                </c:pt>
                <c:pt idx="34">
                  <c:v>-2.5523485746977128</c:v>
                </c:pt>
                <c:pt idx="35">
                  <c:v>-2.5523485746977128</c:v>
                </c:pt>
                <c:pt idx="36">
                  <c:v>-2.5523485746977128</c:v>
                </c:pt>
                <c:pt idx="37">
                  <c:v>-2.5523485746977128</c:v>
                </c:pt>
                <c:pt idx="38">
                  <c:v>-2.5523485746977128</c:v>
                </c:pt>
                <c:pt idx="39">
                  <c:v>-2.5523485746977128</c:v>
                </c:pt>
                <c:pt idx="40">
                  <c:v>-2.5523485746977128</c:v>
                </c:pt>
                <c:pt idx="41">
                  <c:v>-2.5523485746977128</c:v>
                </c:pt>
                <c:pt idx="42">
                  <c:v>-2.5523485746977128</c:v>
                </c:pt>
                <c:pt idx="43">
                  <c:v>-2.5523485746977128</c:v>
                </c:pt>
                <c:pt idx="44">
                  <c:v>-2.5523485746977128</c:v>
                </c:pt>
                <c:pt idx="45">
                  <c:v>-2.5523485746977128</c:v>
                </c:pt>
                <c:pt idx="46">
                  <c:v>-2.5523485746977128</c:v>
                </c:pt>
                <c:pt idx="47">
                  <c:v>-2.5523485746977128</c:v>
                </c:pt>
                <c:pt idx="48">
                  <c:v>-2.5523485746977128</c:v>
                </c:pt>
                <c:pt idx="49">
                  <c:v>-2.5523485746977128</c:v>
                </c:pt>
                <c:pt idx="50">
                  <c:v>-2.5523485746977128</c:v>
                </c:pt>
                <c:pt idx="51">
                  <c:v>-2.5523485746977128</c:v>
                </c:pt>
                <c:pt idx="52">
                  <c:v>-2.5523485746977128</c:v>
                </c:pt>
                <c:pt idx="53">
                  <c:v>-2.5523485746977128</c:v>
                </c:pt>
                <c:pt idx="54">
                  <c:v>-2.5523485746977128</c:v>
                </c:pt>
                <c:pt idx="55">
                  <c:v>-2.5523485746977128</c:v>
                </c:pt>
                <c:pt idx="56">
                  <c:v>-2.5523485746977128</c:v>
                </c:pt>
                <c:pt idx="57">
                  <c:v>-2.5523485746977128</c:v>
                </c:pt>
                <c:pt idx="58">
                  <c:v>-2.5523485746977128</c:v>
                </c:pt>
                <c:pt idx="59">
                  <c:v>-2.5523485746977128</c:v>
                </c:pt>
                <c:pt idx="60">
                  <c:v>-2.5523485746977128</c:v>
                </c:pt>
                <c:pt idx="61">
                  <c:v>-2.5523485746977128</c:v>
                </c:pt>
                <c:pt idx="62">
                  <c:v>-2.5523485746977128</c:v>
                </c:pt>
                <c:pt idx="63">
                  <c:v>-2.5523485746977128</c:v>
                </c:pt>
                <c:pt idx="64">
                  <c:v>-2.5523485746977128</c:v>
                </c:pt>
                <c:pt idx="65">
                  <c:v>-2.5523485746977128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3'!$AL$4:$AL$69</c:f>
              <c:numCache>
                <c:formatCode>0.00</c:formatCode>
                <c:ptCount val="66"/>
                <c:pt idx="0">
                  <c:v>1.432649578800246</c:v>
                </c:pt>
                <c:pt idx="1">
                  <c:v>1.432649578800246</c:v>
                </c:pt>
                <c:pt idx="2">
                  <c:v>1.432649578800246</c:v>
                </c:pt>
                <c:pt idx="3">
                  <c:v>1.432649578800246</c:v>
                </c:pt>
                <c:pt idx="4">
                  <c:v>1.432649578800246</c:v>
                </c:pt>
                <c:pt idx="5">
                  <c:v>1.432649578800246</c:v>
                </c:pt>
                <c:pt idx="6">
                  <c:v>1.432649578800246</c:v>
                </c:pt>
                <c:pt idx="7">
                  <c:v>1.432649578800246</c:v>
                </c:pt>
                <c:pt idx="8">
                  <c:v>1.432649578800246</c:v>
                </c:pt>
                <c:pt idx="9">
                  <c:v>1.432649578800246</c:v>
                </c:pt>
                <c:pt idx="10">
                  <c:v>1.432649578800246</c:v>
                </c:pt>
                <c:pt idx="11">
                  <c:v>1.432649578800246</c:v>
                </c:pt>
                <c:pt idx="12">
                  <c:v>1.432649578800246</c:v>
                </c:pt>
                <c:pt idx="13">
                  <c:v>1.432649578800246</c:v>
                </c:pt>
                <c:pt idx="14">
                  <c:v>1.432649578800246</c:v>
                </c:pt>
                <c:pt idx="15">
                  <c:v>1.432649578800246</c:v>
                </c:pt>
                <c:pt idx="16">
                  <c:v>1.432649578800246</c:v>
                </c:pt>
                <c:pt idx="17">
                  <c:v>1.432649578800246</c:v>
                </c:pt>
                <c:pt idx="18">
                  <c:v>1.432649578800246</c:v>
                </c:pt>
                <c:pt idx="19">
                  <c:v>1.432649578800246</c:v>
                </c:pt>
                <c:pt idx="20">
                  <c:v>1.432649578800246</c:v>
                </c:pt>
                <c:pt idx="21">
                  <c:v>1.432649578800246</c:v>
                </c:pt>
                <c:pt idx="22">
                  <c:v>1.432649578800246</c:v>
                </c:pt>
                <c:pt idx="23">
                  <c:v>1.432649578800246</c:v>
                </c:pt>
                <c:pt idx="24">
                  <c:v>1.432649578800246</c:v>
                </c:pt>
                <c:pt idx="25">
                  <c:v>1.432649578800246</c:v>
                </c:pt>
                <c:pt idx="26">
                  <c:v>1.432649578800246</c:v>
                </c:pt>
                <c:pt idx="27">
                  <c:v>1.432649578800246</c:v>
                </c:pt>
                <c:pt idx="28">
                  <c:v>1.432649578800246</c:v>
                </c:pt>
                <c:pt idx="29">
                  <c:v>1.432649578800246</c:v>
                </c:pt>
                <c:pt idx="30">
                  <c:v>1.432649578800246</c:v>
                </c:pt>
                <c:pt idx="31">
                  <c:v>1.432649578800246</c:v>
                </c:pt>
                <c:pt idx="32">
                  <c:v>1.432649578800246</c:v>
                </c:pt>
                <c:pt idx="33">
                  <c:v>1.432649578800246</c:v>
                </c:pt>
                <c:pt idx="34">
                  <c:v>1.432649578800246</c:v>
                </c:pt>
                <c:pt idx="35">
                  <c:v>1.432649578800246</c:v>
                </c:pt>
                <c:pt idx="36">
                  <c:v>1.432649578800246</c:v>
                </c:pt>
                <c:pt idx="37">
                  <c:v>1.432649578800246</c:v>
                </c:pt>
                <c:pt idx="38">
                  <c:v>1.432649578800246</c:v>
                </c:pt>
                <c:pt idx="39">
                  <c:v>1.432649578800246</c:v>
                </c:pt>
                <c:pt idx="40">
                  <c:v>1.432649578800246</c:v>
                </c:pt>
                <c:pt idx="41">
                  <c:v>1.432649578800246</c:v>
                </c:pt>
                <c:pt idx="42">
                  <c:v>1.432649578800246</c:v>
                </c:pt>
                <c:pt idx="43">
                  <c:v>1.432649578800246</c:v>
                </c:pt>
                <c:pt idx="44">
                  <c:v>1.432649578800246</c:v>
                </c:pt>
                <c:pt idx="45">
                  <c:v>1.432649578800246</c:v>
                </c:pt>
                <c:pt idx="46">
                  <c:v>1.432649578800246</c:v>
                </c:pt>
                <c:pt idx="47">
                  <c:v>1.432649578800246</c:v>
                </c:pt>
                <c:pt idx="48">
                  <c:v>1.432649578800246</c:v>
                </c:pt>
                <c:pt idx="49">
                  <c:v>1.432649578800246</c:v>
                </c:pt>
                <c:pt idx="50">
                  <c:v>1.432649578800246</c:v>
                </c:pt>
                <c:pt idx="51">
                  <c:v>1.432649578800246</c:v>
                </c:pt>
                <c:pt idx="52">
                  <c:v>1.432649578800246</c:v>
                </c:pt>
                <c:pt idx="53">
                  <c:v>1.432649578800246</c:v>
                </c:pt>
                <c:pt idx="54">
                  <c:v>1.432649578800246</c:v>
                </c:pt>
                <c:pt idx="55">
                  <c:v>1.432649578800246</c:v>
                </c:pt>
                <c:pt idx="56">
                  <c:v>1.432649578800246</c:v>
                </c:pt>
                <c:pt idx="57">
                  <c:v>1.432649578800246</c:v>
                </c:pt>
                <c:pt idx="58">
                  <c:v>1.432649578800246</c:v>
                </c:pt>
                <c:pt idx="59">
                  <c:v>1.432649578800246</c:v>
                </c:pt>
                <c:pt idx="60">
                  <c:v>1.432649578800246</c:v>
                </c:pt>
                <c:pt idx="61">
                  <c:v>1.432649578800246</c:v>
                </c:pt>
                <c:pt idx="62">
                  <c:v>1.432649578800246</c:v>
                </c:pt>
                <c:pt idx="63">
                  <c:v>1.432649578800246</c:v>
                </c:pt>
                <c:pt idx="64">
                  <c:v>1.432649578800246</c:v>
                </c:pt>
                <c:pt idx="65">
                  <c:v>1.432649578800246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84840"/>
        <c:axId val="292418304"/>
      </c:lineChart>
      <c:catAx>
        <c:axId val="29158484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418304"/>
        <c:crossesAt val="-10"/>
        <c:auto val="1"/>
        <c:lblAlgn val="ctr"/>
        <c:lblOffset val="100"/>
        <c:tickLblSkip val="3"/>
        <c:tickMarkSkip val="3"/>
        <c:noMultiLvlLbl val="0"/>
      </c:catAx>
      <c:valAx>
        <c:axId val="292418304"/>
        <c:scaling>
          <c:orientation val="minMax"/>
          <c:max val="10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584840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2015
Suspended Sediment Concentration Percent Difference Results
Class 3 Target SSC = 9800 mg/L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80008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3'!$V$4:$V$69</c:f>
              <c:numCache>
                <c:formatCode>0.00</c:formatCode>
                <c:ptCount val="66"/>
                <c:pt idx="0">
                  <c:v>-1.2924617299181529</c:v>
                </c:pt>
                <c:pt idx="1">
                  <c:v>-1.1069641508316008</c:v>
                </c:pt>
                <c:pt idx="2">
                  <c:v>-1.3917524648552413</c:v>
                </c:pt>
                <c:pt idx="3">
                  <c:v>0.23757296777218687</c:v>
                </c:pt>
                <c:pt idx="4">
                  <c:v>5.2376630434978783E-2</c:v>
                </c:pt>
                <c:pt idx="5">
                  <c:v>0.59221481170026424</c:v>
                </c:pt>
                <c:pt idx="6">
                  <c:v>4.088217931344837</c:v>
                </c:pt>
                <c:pt idx="7">
                  <c:v>4.986917963692088</c:v>
                </c:pt>
                <c:pt idx="8">
                  <c:v>3.7782415973513972</c:v>
                </c:pt>
                <c:pt idx="9">
                  <c:v>-1.9061856360723513</c:v>
                </c:pt>
                <c:pt idx="10">
                  <c:v>-1.8695331715469918</c:v>
                </c:pt>
                <c:pt idx="11">
                  <c:v>-2.0743106195038035</c:v>
                </c:pt>
                <c:pt idx="12">
                  <c:v>1.3207707132658266</c:v>
                </c:pt>
                <c:pt idx="13">
                  <c:v>0.50155826802609804</c:v>
                </c:pt>
                <c:pt idx="14">
                  <c:v>0.87406685364379899</c:v>
                </c:pt>
                <c:pt idx="15">
                  <c:v>-3.5651702900263338</c:v>
                </c:pt>
                <c:pt idx="16">
                  <c:v>-3.8966058704453972</c:v>
                </c:pt>
                <c:pt idx="17">
                  <c:v>-4.2335874095833903</c:v>
                </c:pt>
                <c:pt idx="18">
                  <c:v>0.42146499975420854</c:v>
                </c:pt>
                <c:pt idx="19">
                  <c:v>0.25245043329653144</c:v>
                </c:pt>
                <c:pt idx="20">
                  <c:v>0.45909693311526856</c:v>
                </c:pt>
                <c:pt idx="21">
                  <c:v>-0.7446281514516665</c:v>
                </c:pt>
                <c:pt idx="22">
                  <c:v>-0.37527746982093785</c:v>
                </c:pt>
                <c:pt idx="23">
                  <c:v>5.5626484214822483E-2</c:v>
                </c:pt>
                <c:pt idx="24">
                  <c:v>-0.81814069727111138</c:v>
                </c:pt>
                <c:pt idx="25">
                  <c:v>-1.0342674483066421</c:v>
                </c:pt>
                <c:pt idx="26">
                  <c:v>-0.89685910126956014</c:v>
                </c:pt>
                <c:pt idx="27">
                  <c:v>-1.6131233639908493</c:v>
                </c:pt>
                <c:pt idx="28">
                  <c:v>-0.52826292435132305</c:v>
                </c:pt>
                <c:pt idx="29">
                  <c:v>-0.65810243811938385</c:v>
                </c:pt>
                <c:pt idx="30">
                  <c:v>-0.24248037924467047</c:v>
                </c:pt>
                <c:pt idx="31">
                  <c:v>-0.36090860777902217</c:v>
                </c:pt>
                <c:pt idx="32">
                  <c:v>-0.33314116481822736</c:v>
                </c:pt>
                <c:pt idx="33">
                  <c:v>-0.30927968218462437</c:v>
                </c:pt>
                <c:pt idx="34">
                  <c:v>-0.10517581617183387</c:v>
                </c:pt>
                <c:pt idx="35">
                  <c:v>-0.33418566457373261</c:v>
                </c:pt>
                <c:pt idx="36">
                  <c:v>-1.0714590405488513</c:v>
                </c:pt>
                <c:pt idx="37">
                  <c:v>-0.85118537754936929</c:v>
                </c:pt>
                <c:pt idx="38">
                  <c:v>-0.45165244351237183</c:v>
                </c:pt>
                <c:pt idx="39">
                  <c:v>-0.41428352052355472</c:v>
                </c:pt>
                <c:pt idx="40">
                  <c:v>-0.3841146114204852</c:v>
                </c:pt>
                <c:pt idx="41">
                  <c:v>-0.12357092717377471</c:v>
                </c:pt>
                <c:pt idx="42">
                  <c:v>-4.4930360464936525</c:v>
                </c:pt>
                <c:pt idx="43">
                  <c:v>-4.2164206569093849</c:v>
                </c:pt>
                <c:pt idx="44">
                  <c:v>-2.3768272131430375</c:v>
                </c:pt>
                <c:pt idx="45">
                  <c:v>-1.3240829040100404</c:v>
                </c:pt>
                <c:pt idx="46">
                  <c:v>-1.1675895821555426</c:v>
                </c:pt>
                <c:pt idx="47">
                  <c:v>-1.3002380696302118</c:v>
                </c:pt>
                <c:pt idx="48">
                  <c:v>-1.70463195577749</c:v>
                </c:pt>
                <c:pt idx="49">
                  <c:v>-1.6566271104391146</c:v>
                </c:pt>
                <c:pt idx="50">
                  <c:v>-1.7264272261437865</c:v>
                </c:pt>
                <c:pt idx="51">
                  <c:v>-2.129188690575743E-2</c:v>
                </c:pt>
                <c:pt idx="52">
                  <c:v>-0.26673398695331307</c:v>
                </c:pt>
                <c:pt idx="53">
                  <c:v>-0.16151013860019103</c:v>
                </c:pt>
                <c:pt idx="54">
                  <c:v>0.40368132233430482</c:v>
                </c:pt>
                <c:pt idx="55">
                  <c:v>0.24458908358122394</c:v>
                </c:pt>
                <c:pt idx="56">
                  <c:v>8.9527196813295018E-2</c:v>
                </c:pt>
                <c:pt idx="57">
                  <c:v>-0.75713569275237114</c:v>
                </c:pt>
                <c:pt idx="58">
                  <c:v>-0.38192735804734329</c:v>
                </c:pt>
                <c:pt idx="59">
                  <c:v>-0.56702422347713788</c:v>
                </c:pt>
                <c:pt idx="60">
                  <c:v>-0.62835883427401595</c:v>
                </c:pt>
                <c:pt idx="61">
                  <c:v>-2.1678304293860631</c:v>
                </c:pt>
                <c:pt idx="62">
                  <c:v>-0.10670446658165016</c:v>
                </c:pt>
              </c:numCache>
            </c:numRef>
          </c:val>
          <c:smooth val="0"/>
        </c:ser>
        <c:ser>
          <c:idx val="1"/>
          <c:order val="1"/>
          <c:tx>
            <c:v>Median (-0.45%)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75"/>
            <c:bubble3D val="0"/>
          </c:dPt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3'!$AM$4:$AM$69</c:f>
              <c:numCache>
                <c:formatCode>0.00</c:formatCode>
                <c:ptCount val="66"/>
                <c:pt idx="0">
                  <c:v>-0.45165244351237183</c:v>
                </c:pt>
                <c:pt idx="1">
                  <c:v>-0.45165244351237183</c:v>
                </c:pt>
                <c:pt idx="2">
                  <c:v>-0.45165244351237183</c:v>
                </c:pt>
                <c:pt idx="3">
                  <c:v>-0.45165244351237183</c:v>
                </c:pt>
                <c:pt idx="4">
                  <c:v>-0.45165244351237183</c:v>
                </c:pt>
                <c:pt idx="5">
                  <c:v>-0.45165244351237183</c:v>
                </c:pt>
                <c:pt idx="6">
                  <c:v>-0.45165244351237183</c:v>
                </c:pt>
                <c:pt idx="7">
                  <c:v>-0.45165244351237183</c:v>
                </c:pt>
                <c:pt idx="8">
                  <c:v>-0.45165244351237183</c:v>
                </c:pt>
                <c:pt idx="9">
                  <c:v>-0.45165244351237183</c:v>
                </c:pt>
                <c:pt idx="10">
                  <c:v>-0.45165244351237183</c:v>
                </c:pt>
                <c:pt idx="11">
                  <c:v>-0.45165244351237183</c:v>
                </c:pt>
                <c:pt idx="12">
                  <c:v>-0.45165244351237183</c:v>
                </c:pt>
                <c:pt idx="13">
                  <c:v>-0.45165244351237183</c:v>
                </c:pt>
                <c:pt idx="14">
                  <c:v>-0.45165244351237183</c:v>
                </c:pt>
                <c:pt idx="15">
                  <c:v>-0.45165244351237183</c:v>
                </c:pt>
                <c:pt idx="16">
                  <c:v>-0.45165244351237183</c:v>
                </c:pt>
                <c:pt idx="17">
                  <c:v>-0.45165244351237183</c:v>
                </c:pt>
                <c:pt idx="18">
                  <c:v>-0.45165244351237183</c:v>
                </c:pt>
                <c:pt idx="19">
                  <c:v>-0.45165244351237183</c:v>
                </c:pt>
                <c:pt idx="20">
                  <c:v>-0.45165244351237183</c:v>
                </c:pt>
                <c:pt idx="21">
                  <c:v>-0.45165244351237183</c:v>
                </c:pt>
                <c:pt idx="22">
                  <c:v>-0.45165244351237183</c:v>
                </c:pt>
                <c:pt idx="23">
                  <c:v>-0.45165244351237183</c:v>
                </c:pt>
                <c:pt idx="24">
                  <c:v>-0.45165244351237183</c:v>
                </c:pt>
                <c:pt idx="25">
                  <c:v>-0.45165244351237183</c:v>
                </c:pt>
                <c:pt idx="26">
                  <c:v>-0.45165244351237183</c:v>
                </c:pt>
                <c:pt idx="27">
                  <c:v>-0.45165244351237183</c:v>
                </c:pt>
                <c:pt idx="28">
                  <c:v>-0.45165244351237183</c:v>
                </c:pt>
                <c:pt idx="29">
                  <c:v>-0.45165244351237183</c:v>
                </c:pt>
                <c:pt idx="30">
                  <c:v>-0.45165244351237183</c:v>
                </c:pt>
                <c:pt idx="31">
                  <c:v>-0.45165244351237183</c:v>
                </c:pt>
                <c:pt idx="32">
                  <c:v>-0.45165244351237183</c:v>
                </c:pt>
                <c:pt idx="33">
                  <c:v>-0.45165244351237183</c:v>
                </c:pt>
                <c:pt idx="34">
                  <c:v>-0.45165244351237183</c:v>
                </c:pt>
                <c:pt idx="35">
                  <c:v>-0.45165244351237183</c:v>
                </c:pt>
                <c:pt idx="36">
                  <c:v>-0.45165244351237183</c:v>
                </c:pt>
                <c:pt idx="37">
                  <c:v>-0.45165244351237183</c:v>
                </c:pt>
                <c:pt idx="38">
                  <c:v>-0.45165244351237183</c:v>
                </c:pt>
                <c:pt idx="39">
                  <c:v>-0.45165244351237183</c:v>
                </c:pt>
                <c:pt idx="40">
                  <c:v>-0.45165244351237183</c:v>
                </c:pt>
                <c:pt idx="41">
                  <c:v>-0.45165244351237183</c:v>
                </c:pt>
                <c:pt idx="42">
                  <c:v>-0.45165244351237183</c:v>
                </c:pt>
                <c:pt idx="43">
                  <c:v>-0.45165244351237183</c:v>
                </c:pt>
                <c:pt idx="44">
                  <c:v>-0.45165244351237183</c:v>
                </c:pt>
                <c:pt idx="45">
                  <c:v>-0.45165244351237183</c:v>
                </c:pt>
                <c:pt idx="46">
                  <c:v>-0.45165244351237183</c:v>
                </c:pt>
                <c:pt idx="47">
                  <c:v>-0.45165244351237183</c:v>
                </c:pt>
                <c:pt idx="48">
                  <c:v>-0.45165244351237183</c:v>
                </c:pt>
                <c:pt idx="49">
                  <c:v>-0.45165244351237183</c:v>
                </c:pt>
                <c:pt idx="50">
                  <c:v>-0.45165244351237183</c:v>
                </c:pt>
                <c:pt idx="51">
                  <c:v>-0.45165244351237183</c:v>
                </c:pt>
                <c:pt idx="52">
                  <c:v>-0.45165244351237183</c:v>
                </c:pt>
                <c:pt idx="53">
                  <c:v>-0.45165244351237183</c:v>
                </c:pt>
                <c:pt idx="54">
                  <c:v>-0.45165244351237183</c:v>
                </c:pt>
                <c:pt idx="55">
                  <c:v>-0.45165244351237183</c:v>
                </c:pt>
                <c:pt idx="56">
                  <c:v>-0.45165244351237183</c:v>
                </c:pt>
                <c:pt idx="57">
                  <c:v>-0.45165244351237183</c:v>
                </c:pt>
                <c:pt idx="58">
                  <c:v>-0.45165244351237183</c:v>
                </c:pt>
                <c:pt idx="59">
                  <c:v>-0.45165244351237183</c:v>
                </c:pt>
                <c:pt idx="60">
                  <c:v>-0.45165244351237183</c:v>
                </c:pt>
                <c:pt idx="61">
                  <c:v>-0.45165244351237183</c:v>
                </c:pt>
                <c:pt idx="62">
                  <c:v>-0.45165244351237183</c:v>
                </c:pt>
                <c:pt idx="63">
                  <c:v>-0.45165244351237183</c:v>
                </c:pt>
                <c:pt idx="64">
                  <c:v>-0.45165244351237183</c:v>
                </c:pt>
                <c:pt idx="65">
                  <c:v>-0.45165244351237183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3'!$AN$4:$AN$69</c:f>
              <c:numCache>
                <c:formatCode>0.00</c:formatCode>
                <c:ptCount val="66"/>
                <c:pt idx="0">
                  <c:v>-5.4516524435123719</c:v>
                </c:pt>
                <c:pt idx="1">
                  <c:v>-5.4516524435123719</c:v>
                </c:pt>
                <c:pt idx="2">
                  <c:v>-5.4516524435123719</c:v>
                </c:pt>
                <c:pt idx="3">
                  <c:v>-5.4516524435123719</c:v>
                </c:pt>
                <c:pt idx="4">
                  <c:v>-5.4516524435123719</c:v>
                </c:pt>
                <c:pt idx="5">
                  <c:v>-5.4516524435123719</c:v>
                </c:pt>
                <c:pt idx="6">
                  <c:v>-5.4516524435123719</c:v>
                </c:pt>
                <c:pt idx="7">
                  <c:v>-5.4516524435123719</c:v>
                </c:pt>
                <c:pt idx="8">
                  <c:v>-5.4516524435123719</c:v>
                </c:pt>
                <c:pt idx="9">
                  <c:v>-5.4516524435123719</c:v>
                </c:pt>
                <c:pt idx="10">
                  <c:v>-5.4516524435123719</c:v>
                </c:pt>
                <c:pt idx="11">
                  <c:v>-5.4516524435123719</c:v>
                </c:pt>
                <c:pt idx="12">
                  <c:v>-5.4516524435123719</c:v>
                </c:pt>
                <c:pt idx="13">
                  <c:v>-5.4516524435123719</c:v>
                </c:pt>
                <c:pt idx="14">
                  <c:v>-5.4516524435123719</c:v>
                </c:pt>
                <c:pt idx="15">
                  <c:v>-5.4516524435123719</c:v>
                </c:pt>
                <c:pt idx="16">
                  <c:v>-5.4516524435123719</c:v>
                </c:pt>
                <c:pt idx="17">
                  <c:v>-5.4516524435123719</c:v>
                </c:pt>
                <c:pt idx="18">
                  <c:v>-5.4516524435123719</c:v>
                </c:pt>
                <c:pt idx="19">
                  <c:v>-5.4516524435123719</c:v>
                </c:pt>
                <c:pt idx="20">
                  <c:v>-5.4516524435123719</c:v>
                </c:pt>
                <c:pt idx="21">
                  <c:v>-5.4516524435123719</c:v>
                </c:pt>
                <c:pt idx="22">
                  <c:v>-5.4516524435123719</c:v>
                </c:pt>
                <c:pt idx="23">
                  <c:v>-5.4516524435123719</c:v>
                </c:pt>
                <c:pt idx="24">
                  <c:v>-5.4516524435123719</c:v>
                </c:pt>
                <c:pt idx="25">
                  <c:v>-5.4516524435123719</c:v>
                </c:pt>
                <c:pt idx="26">
                  <c:v>-5.4516524435123719</c:v>
                </c:pt>
                <c:pt idx="27">
                  <c:v>-5.4516524435123719</c:v>
                </c:pt>
                <c:pt idx="28">
                  <c:v>-5.4516524435123719</c:v>
                </c:pt>
                <c:pt idx="29">
                  <c:v>-5.4516524435123719</c:v>
                </c:pt>
                <c:pt idx="30">
                  <c:v>-5.4516524435123719</c:v>
                </c:pt>
                <c:pt idx="31">
                  <c:v>-5.4516524435123719</c:v>
                </c:pt>
                <c:pt idx="32">
                  <c:v>-5.4516524435123719</c:v>
                </c:pt>
                <c:pt idx="33">
                  <c:v>-5.4516524435123719</c:v>
                </c:pt>
                <c:pt idx="34">
                  <c:v>-5.4516524435123719</c:v>
                </c:pt>
                <c:pt idx="35">
                  <c:v>-5.4516524435123719</c:v>
                </c:pt>
                <c:pt idx="36">
                  <c:v>-5.4516524435123719</c:v>
                </c:pt>
                <c:pt idx="37">
                  <c:v>-5.4516524435123719</c:v>
                </c:pt>
                <c:pt idx="38">
                  <c:v>-5.4516524435123719</c:v>
                </c:pt>
                <c:pt idx="39">
                  <c:v>-5.4516524435123719</c:v>
                </c:pt>
                <c:pt idx="40">
                  <c:v>-5.4516524435123719</c:v>
                </c:pt>
                <c:pt idx="41">
                  <c:v>-5.4516524435123719</c:v>
                </c:pt>
                <c:pt idx="42">
                  <c:v>-5.4516524435123719</c:v>
                </c:pt>
                <c:pt idx="43">
                  <c:v>-5.4516524435123719</c:v>
                </c:pt>
                <c:pt idx="44">
                  <c:v>-5.4516524435123719</c:v>
                </c:pt>
                <c:pt idx="45">
                  <c:v>-5.4516524435123719</c:v>
                </c:pt>
                <c:pt idx="46">
                  <c:v>-5.4516524435123719</c:v>
                </c:pt>
                <c:pt idx="47">
                  <c:v>-5.4516524435123719</c:v>
                </c:pt>
                <c:pt idx="48">
                  <c:v>-5.4516524435123719</c:v>
                </c:pt>
                <c:pt idx="49">
                  <c:v>-5.4516524435123719</c:v>
                </c:pt>
                <c:pt idx="50">
                  <c:v>-5.4516524435123719</c:v>
                </c:pt>
                <c:pt idx="51">
                  <c:v>-5.4516524435123719</c:v>
                </c:pt>
                <c:pt idx="52">
                  <c:v>-5.4516524435123719</c:v>
                </c:pt>
                <c:pt idx="53">
                  <c:v>-5.4516524435123719</c:v>
                </c:pt>
                <c:pt idx="54">
                  <c:v>-5.4516524435123719</c:v>
                </c:pt>
                <c:pt idx="55">
                  <c:v>-5.4516524435123719</c:v>
                </c:pt>
                <c:pt idx="56">
                  <c:v>-5.4516524435123719</c:v>
                </c:pt>
                <c:pt idx="57">
                  <c:v>-5.4516524435123719</c:v>
                </c:pt>
                <c:pt idx="58">
                  <c:v>-5.4516524435123719</c:v>
                </c:pt>
                <c:pt idx="59">
                  <c:v>-5.4516524435123719</c:v>
                </c:pt>
                <c:pt idx="60">
                  <c:v>-5.4516524435123719</c:v>
                </c:pt>
                <c:pt idx="61">
                  <c:v>-5.4516524435123719</c:v>
                </c:pt>
                <c:pt idx="62">
                  <c:v>-5.4516524435123719</c:v>
                </c:pt>
                <c:pt idx="63">
                  <c:v>-5.4516524435123719</c:v>
                </c:pt>
                <c:pt idx="64">
                  <c:v>-5.4516524435123719</c:v>
                </c:pt>
                <c:pt idx="65">
                  <c:v>-5.4516524435123719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3'!$AO$4:$AO$69</c:f>
              <c:numCache>
                <c:formatCode>0.00</c:formatCode>
                <c:ptCount val="66"/>
                <c:pt idx="0">
                  <c:v>4.5483475564876281</c:v>
                </c:pt>
                <c:pt idx="1">
                  <c:v>4.5483475564876281</c:v>
                </c:pt>
                <c:pt idx="2">
                  <c:v>4.5483475564876281</c:v>
                </c:pt>
                <c:pt idx="3">
                  <c:v>4.5483475564876281</c:v>
                </c:pt>
                <c:pt idx="4">
                  <c:v>4.5483475564876281</c:v>
                </c:pt>
                <c:pt idx="5">
                  <c:v>4.5483475564876281</c:v>
                </c:pt>
                <c:pt idx="6">
                  <c:v>4.5483475564876281</c:v>
                </c:pt>
                <c:pt idx="7">
                  <c:v>4.5483475564876281</c:v>
                </c:pt>
                <c:pt idx="8">
                  <c:v>4.5483475564876281</c:v>
                </c:pt>
                <c:pt idx="9">
                  <c:v>4.5483475564876281</c:v>
                </c:pt>
                <c:pt idx="10">
                  <c:v>4.5483475564876281</c:v>
                </c:pt>
                <c:pt idx="11">
                  <c:v>4.5483475564876281</c:v>
                </c:pt>
                <c:pt idx="12">
                  <c:v>4.5483475564876281</c:v>
                </c:pt>
                <c:pt idx="13">
                  <c:v>4.5483475564876281</c:v>
                </c:pt>
                <c:pt idx="14">
                  <c:v>4.5483475564876281</c:v>
                </c:pt>
                <c:pt idx="15">
                  <c:v>4.5483475564876281</c:v>
                </c:pt>
                <c:pt idx="16">
                  <c:v>4.5483475564876281</c:v>
                </c:pt>
                <c:pt idx="17">
                  <c:v>4.5483475564876281</c:v>
                </c:pt>
                <c:pt idx="18">
                  <c:v>4.5483475564876281</c:v>
                </c:pt>
                <c:pt idx="19">
                  <c:v>4.5483475564876281</c:v>
                </c:pt>
                <c:pt idx="20">
                  <c:v>4.5483475564876281</c:v>
                </c:pt>
                <c:pt idx="21">
                  <c:v>4.5483475564876281</c:v>
                </c:pt>
                <c:pt idx="22">
                  <c:v>4.5483475564876281</c:v>
                </c:pt>
                <c:pt idx="23">
                  <c:v>4.5483475564876281</c:v>
                </c:pt>
                <c:pt idx="24">
                  <c:v>4.5483475564876281</c:v>
                </c:pt>
                <c:pt idx="25">
                  <c:v>4.5483475564876281</c:v>
                </c:pt>
                <c:pt idx="26">
                  <c:v>4.5483475564876281</c:v>
                </c:pt>
                <c:pt idx="27">
                  <c:v>4.5483475564876281</c:v>
                </c:pt>
                <c:pt idx="28">
                  <c:v>4.5483475564876281</c:v>
                </c:pt>
                <c:pt idx="29">
                  <c:v>4.5483475564876281</c:v>
                </c:pt>
                <c:pt idx="30">
                  <c:v>4.5483475564876281</c:v>
                </c:pt>
                <c:pt idx="31">
                  <c:v>4.5483475564876281</c:v>
                </c:pt>
                <c:pt idx="32">
                  <c:v>4.5483475564876281</c:v>
                </c:pt>
                <c:pt idx="33">
                  <c:v>4.5483475564876281</c:v>
                </c:pt>
                <c:pt idx="34">
                  <c:v>4.5483475564876281</c:v>
                </c:pt>
                <c:pt idx="35">
                  <c:v>4.5483475564876281</c:v>
                </c:pt>
                <c:pt idx="36">
                  <c:v>4.5483475564876281</c:v>
                </c:pt>
                <c:pt idx="37">
                  <c:v>4.5483475564876281</c:v>
                </c:pt>
                <c:pt idx="38">
                  <c:v>4.5483475564876281</c:v>
                </c:pt>
                <c:pt idx="39">
                  <c:v>4.5483475564876281</c:v>
                </c:pt>
                <c:pt idx="40">
                  <c:v>4.5483475564876281</c:v>
                </c:pt>
                <c:pt idx="41">
                  <c:v>4.5483475564876281</c:v>
                </c:pt>
                <c:pt idx="42">
                  <c:v>4.5483475564876281</c:v>
                </c:pt>
                <c:pt idx="43">
                  <c:v>4.5483475564876281</c:v>
                </c:pt>
                <c:pt idx="44">
                  <c:v>4.5483475564876281</c:v>
                </c:pt>
                <c:pt idx="45">
                  <c:v>4.5483475564876281</c:v>
                </c:pt>
                <c:pt idx="46">
                  <c:v>4.5483475564876281</c:v>
                </c:pt>
                <c:pt idx="47">
                  <c:v>4.5483475564876281</c:v>
                </c:pt>
                <c:pt idx="48">
                  <c:v>4.5483475564876281</c:v>
                </c:pt>
                <c:pt idx="49">
                  <c:v>4.5483475564876281</c:v>
                </c:pt>
                <c:pt idx="50">
                  <c:v>4.5483475564876281</c:v>
                </c:pt>
                <c:pt idx="51">
                  <c:v>4.5483475564876281</c:v>
                </c:pt>
                <c:pt idx="52">
                  <c:v>4.5483475564876281</c:v>
                </c:pt>
                <c:pt idx="53">
                  <c:v>4.5483475564876281</c:v>
                </c:pt>
                <c:pt idx="54">
                  <c:v>4.5483475564876281</c:v>
                </c:pt>
                <c:pt idx="55">
                  <c:v>4.5483475564876281</c:v>
                </c:pt>
                <c:pt idx="56">
                  <c:v>4.5483475564876281</c:v>
                </c:pt>
                <c:pt idx="57">
                  <c:v>4.5483475564876281</c:v>
                </c:pt>
                <c:pt idx="58">
                  <c:v>4.5483475564876281</c:v>
                </c:pt>
                <c:pt idx="59">
                  <c:v>4.5483475564876281</c:v>
                </c:pt>
                <c:pt idx="60">
                  <c:v>4.5483475564876281</c:v>
                </c:pt>
                <c:pt idx="61">
                  <c:v>4.5483475564876281</c:v>
                </c:pt>
                <c:pt idx="62">
                  <c:v>4.5483475564876281</c:v>
                </c:pt>
                <c:pt idx="63">
                  <c:v>4.5483475564876281</c:v>
                </c:pt>
                <c:pt idx="64">
                  <c:v>4.5483475564876281</c:v>
                </c:pt>
                <c:pt idx="65">
                  <c:v>4.5483475564876281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3'!$AP$4:$AP$69</c:f>
              <c:numCache>
                <c:formatCode>0.00</c:formatCode>
                <c:ptCount val="66"/>
                <c:pt idx="0">
                  <c:v>-3.4042903795792436</c:v>
                </c:pt>
                <c:pt idx="1">
                  <c:v>-3.4042903795792436</c:v>
                </c:pt>
                <c:pt idx="2">
                  <c:v>-3.4042903795792436</c:v>
                </c:pt>
                <c:pt idx="3">
                  <c:v>-3.4042903795792436</c:v>
                </c:pt>
                <c:pt idx="4">
                  <c:v>-3.4042903795792436</c:v>
                </c:pt>
                <c:pt idx="5">
                  <c:v>-3.4042903795792436</c:v>
                </c:pt>
                <c:pt idx="6">
                  <c:v>-3.4042903795792436</c:v>
                </c:pt>
                <c:pt idx="7">
                  <c:v>-3.4042903795792436</c:v>
                </c:pt>
                <c:pt idx="8">
                  <c:v>-3.4042903795792436</c:v>
                </c:pt>
                <c:pt idx="9">
                  <c:v>-3.4042903795792436</c:v>
                </c:pt>
                <c:pt idx="10">
                  <c:v>-3.4042903795792436</c:v>
                </c:pt>
                <c:pt idx="11">
                  <c:v>-3.4042903795792436</c:v>
                </c:pt>
                <c:pt idx="12">
                  <c:v>-3.4042903795792436</c:v>
                </c:pt>
                <c:pt idx="13">
                  <c:v>-3.4042903795792436</c:v>
                </c:pt>
                <c:pt idx="14">
                  <c:v>-3.4042903795792436</c:v>
                </c:pt>
                <c:pt idx="15">
                  <c:v>-3.4042903795792436</c:v>
                </c:pt>
                <c:pt idx="16">
                  <c:v>-3.4042903795792436</c:v>
                </c:pt>
                <c:pt idx="17">
                  <c:v>-3.4042903795792436</c:v>
                </c:pt>
                <c:pt idx="18">
                  <c:v>-3.4042903795792436</c:v>
                </c:pt>
                <c:pt idx="19">
                  <c:v>-3.4042903795792436</c:v>
                </c:pt>
                <c:pt idx="20">
                  <c:v>-3.4042903795792436</c:v>
                </c:pt>
                <c:pt idx="21">
                  <c:v>-3.4042903795792436</c:v>
                </c:pt>
                <c:pt idx="22">
                  <c:v>-3.4042903795792436</c:v>
                </c:pt>
                <c:pt idx="23">
                  <c:v>-3.4042903795792436</c:v>
                </c:pt>
                <c:pt idx="24">
                  <c:v>-3.4042903795792436</c:v>
                </c:pt>
                <c:pt idx="25">
                  <c:v>-3.4042903795792436</c:v>
                </c:pt>
                <c:pt idx="26">
                  <c:v>-3.4042903795792436</c:v>
                </c:pt>
                <c:pt idx="27">
                  <c:v>-3.4042903795792436</c:v>
                </c:pt>
                <c:pt idx="28">
                  <c:v>-3.4042903795792436</c:v>
                </c:pt>
                <c:pt idx="29">
                  <c:v>-3.4042903795792436</c:v>
                </c:pt>
                <c:pt idx="30">
                  <c:v>-3.4042903795792436</c:v>
                </c:pt>
                <c:pt idx="31">
                  <c:v>-3.4042903795792436</c:v>
                </c:pt>
                <c:pt idx="32">
                  <c:v>-3.4042903795792436</c:v>
                </c:pt>
                <c:pt idx="33">
                  <c:v>-3.4042903795792436</c:v>
                </c:pt>
                <c:pt idx="34">
                  <c:v>-3.4042903795792436</c:v>
                </c:pt>
                <c:pt idx="35">
                  <c:v>-3.4042903795792436</c:v>
                </c:pt>
                <c:pt idx="36">
                  <c:v>-3.4042903795792436</c:v>
                </c:pt>
                <c:pt idx="37">
                  <c:v>-3.4042903795792436</c:v>
                </c:pt>
                <c:pt idx="38">
                  <c:v>-3.4042903795792436</c:v>
                </c:pt>
                <c:pt idx="39">
                  <c:v>-3.4042903795792436</c:v>
                </c:pt>
                <c:pt idx="40">
                  <c:v>-3.4042903795792436</c:v>
                </c:pt>
                <c:pt idx="41">
                  <c:v>-3.4042903795792436</c:v>
                </c:pt>
                <c:pt idx="42">
                  <c:v>-3.4042903795792436</c:v>
                </c:pt>
                <c:pt idx="43">
                  <c:v>-3.4042903795792436</c:v>
                </c:pt>
                <c:pt idx="44">
                  <c:v>-3.4042903795792436</c:v>
                </c:pt>
                <c:pt idx="45">
                  <c:v>-3.4042903795792436</c:v>
                </c:pt>
                <c:pt idx="46">
                  <c:v>-3.4042903795792436</c:v>
                </c:pt>
                <c:pt idx="47">
                  <c:v>-3.4042903795792436</c:v>
                </c:pt>
                <c:pt idx="48">
                  <c:v>-3.4042903795792436</c:v>
                </c:pt>
                <c:pt idx="49">
                  <c:v>-3.4042903795792436</c:v>
                </c:pt>
                <c:pt idx="50">
                  <c:v>-3.4042903795792436</c:v>
                </c:pt>
                <c:pt idx="51">
                  <c:v>-3.4042903795792436</c:v>
                </c:pt>
                <c:pt idx="52">
                  <c:v>-3.4042903795792436</c:v>
                </c:pt>
                <c:pt idx="53">
                  <c:v>-3.4042903795792436</c:v>
                </c:pt>
                <c:pt idx="54">
                  <c:v>-3.4042903795792436</c:v>
                </c:pt>
                <c:pt idx="55">
                  <c:v>-3.4042903795792436</c:v>
                </c:pt>
                <c:pt idx="56">
                  <c:v>-3.4042903795792436</c:v>
                </c:pt>
                <c:pt idx="57">
                  <c:v>-3.4042903795792436</c:v>
                </c:pt>
                <c:pt idx="58">
                  <c:v>-3.4042903795792436</c:v>
                </c:pt>
                <c:pt idx="59">
                  <c:v>-3.4042903795792436</c:v>
                </c:pt>
                <c:pt idx="60">
                  <c:v>-3.4042903795792436</c:v>
                </c:pt>
                <c:pt idx="61">
                  <c:v>-3.4042903795792436</c:v>
                </c:pt>
                <c:pt idx="62">
                  <c:v>-3.4042903795792436</c:v>
                </c:pt>
                <c:pt idx="63">
                  <c:v>-3.4042903795792436</c:v>
                </c:pt>
                <c:pt idx="64">
                  <c:v>-3.4042903795792436</c:v>
                </c:pt>
                <c:pt idx="65">
                  <c:v>-3.4042903795792436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3'!$AQ$4:$AQ$69</c:f>
              <c:numCache>
                <c:formatCode>0.00</c:formatCode>
                <c:ptCount val="66"/>
                <c:pt idx="0">
                  <c:v>2.5009854925544999</c:v>
                </c:pt>
                <c:pt idx="1">
                  <c:v>2.5009854925544999</c:v>
                </c:pt>
                <c:pt idx="2">
                  <c:v>2.5009854925544999</c:v>
                </c:pt>
                <c:pt idx="3">
                  <c:v>2.5009854925544999</c:v>
                </c:pt>
                <c:pt idx="4">
                  <c:v>2.5009854925544999</c:v>
                </c:pt>
                <c:pt idx="5">
                  <c:v>2.5009854925544999</c:v>
                </c:pt>
                <c:pt idx="6">
                  <c:v>2.5009854925544999</c:v>
                </c:pt>
                <c:pt idx="7">
                  <c:v>2.5009854925544999</c:v>
                </c:pt>
                <c:pt idx="8">
                  <c:v>2.5009854925544999</c:v>
                </c:pt>
                <c:pt idx="9">
                  <c:v>2.5009854925544999</c:v>
                </c:pt>
                <c:pt idx="10">
                  <c:v>2.5009854925544999</c:v>
                </c:pt>
                <c:pt idx="11">
                  <c:v>2.5009854925544999</c:v>
                </c:pt>
                <c:pt idx="12">
                  <c:v>2.5009854925544999</c:v>
                </c:pt>
                <c:pt idx="13">
                  <c:v>2.5009854925544999</c:v>
                </c:pt>
                <c:pt idx="14">
                  <c:v>2.5009854925544999</c:v>
                </c:pt>
                <c:pt idx="15">
                  <c:v>2.5009854925544999</c:v>
                </c:pt>
                <c:pt idx="16">
                  <c:v>2.5009854925544999</c:v>
                </c:pt>
                <c:pt idx="17">
                  <c:v>2.5009854925544999</c:v>
                </c:pt>
                <c:pt idx="18">
                  <c:v>2.5009854925544999</c:v>
                </c:pt>
                <c:pt idx="19">
                  <c:v>2.5009854925544999</c:v>
                </c:pt>
                <c:pt idx="20">
                  <c:v>2.5009854925544999</c:v>
                </c:pt>
                <c:pt idx="21">
                  <c:v>2.5009854925544999</c:v>
                </c:pt>
                <c:pt idx="22">
                  <c:v>2.5009854925544999</c:v>
                </c:pt>
                <c:pt idx="23">
                  <c:v>2.5009854925544999</c:v>
                </c:pt>
                <c:pt idx="24">
                  <c:v>2.5009854925544999</c:v>
                </c:pt>
                <c:pt idx="25">
                  <c:v>2.5009854925544999</c:v>
                </c:pt>
                <c:pt idx="26">
                  <c:v>2.5009854925544999</c:v>
                </c:pt>
                <c:pt idx="27">
                  <c:v>2.5009854925544999</c:v>
                </c:pt>
                <c:pt idx="28">
                  <c:v>2.5009854925544999</c:v>
                </c:pt>
                <c:pt idx="29">
                  <c:v>2.5009854925544999</c:v>
                </c:pt>
                <c:pt idx="30">
                  <c:v>2.5009854925544999</c:v>
                </c:pt>
                <c:pt idx="31">
                  <c:v>2.5009854925544999</c:v>
                </c:pt>
                <c:pt idx="32">
                  <c:v>2.5009854925544999</c:v>
                </c:pt>
                <c:pt idx="33">
                  <c:v>2.5009854925544999</c:v>
                </c:pt>
                <c:pt idx="34">
                  <c:v>2.5009854925544999</c:v>
                </c:pt>
                <c:pt idx="35">
                  <c:v>2.5009854925544999</c:v>
                </c:pt>
                <c:pt idx="36">
                  <c:v>2.5009854925544999</c:v>
                </c:pt>
                <c:pt idx="37">
                  <c:v>2.5009854925544999</c:v>
                </c:pt>
                <c:pt idx="38">
                  <c:v>2.5009854925544999</c:v>
                </c:pt>
                <c:pt idx="39">
                  <c:v>2.5009854925544999</c:v>
                </c:pt>
                <c:pt idx="40">
                  <c:v>2.5009854925544999</c:v>
                </c:pt>
                <c:pt idx="41">
                  <c:v>2.5009854925544999</c:v>
                </c:pt>
                <c:pt idx="42">
                  <c:v>2.5009854925544999</c:v>
                </c:pt>
                <c:pt idx="43">
                  <c:v>2.5009854925544999</c:v>
                </c:pt>
                <c:pt idx="44">
                  <c:v>2.5009854925544999</c:v>
                </c:pt>
                <c:pt idx="45">
                  <c:v>2.5009854925544999</c:v>
                </c:pt>
                <c:pt idx="46">
                  <c:v>2.5009854925544999</c:v>
                </c:pt>
                <c:pt idx="47">
                  <c:v>2.5009854925544999</c:v>
                </c:pt>
                <c:pt idx="48">
                  <c:v>2.5009854925544999</c:v>
                </c:pt>
                <c:pt idx="49">
                  <c:v>2.5009854925544999</c:v>
                </c:pt>
                <c:pt idx="50">
                  <c:v>2.5009854925544999</c:v>
                </c:pt>
                <c:pt idx="51">
                  <c:v>2.5009854925544999</c:v>
                </c:pt>
                <c:pt idx="52">
                  <c:v>2.5009854925544999</c:v>
                </c:pt>
                <c:pt idx="53">
                  <c:v>2.5009854925544999</c:v>
                </c:pt>
                <c:pt idx="54">
                  <c:v>2.5009854925544999</c:v>
                </c:pt>
                <c:pt idx="55">
                  <c:v>2.5009854925544999</c:v>
                </c:pt>
                <c:pt idx="56">
                  <c:v>2.5009854925544999</c:v>
                </c:pt>
                <c:pt idx="57">
                  <c:v>2.5009854925544999</c:v>
                </c:pt>
                <c:pt idx="58">
                  <c:v>2.5009854925544999</c:v>
                </c:pt>
                <c:pt idx="59">
                  <c:v>2.5009854925544999</c:v>
                </c:pt>
                <c:pt idx="60">
                  <c:v>2.5009854925544999</c:v>
                </c:pt>
                <c:pt idx="61">
                  <c:v>2.5009854925544999</c:v>
                </c:pt>
                <c:pt idx="62">
                  <c:v>2.5009854925544999</c:v>
                </c:pt>
                <c:pt idx="63">
                  <c:v>2.5009854925544999</c:v>
                </c:pt>
                <c:pt idx="64">
                  <c:v>2.5009854925544999</c:v>
                </c:pt>
                <c:pt idx="65">
                  <c:v>2.5009854925544999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419088"/>
        <c:axId val="292419480"/>
      </c:lineChart>
      <c:catAx>
        <c:axId val="29241908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419480"/>
        <c:crossesAt val="-10"/>
        <c:auto val="1"/>
        <c:lblAlgn val="ctr"/>
        <c:lblOffset val="100"/>
        <c:tickLblSkip val="3"/>
        <c:tickMarkSkip val="3"/>
        <c:noMultiLvlLbl val="0"/>
      </c:catAx>
      <c:valAx>
        <c:axId val="292419480"/>
        <c:scaling>
          <c:orientation val="minMax"/>
          <c:max val="10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419088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1, 2015
Particle Size Distribution Results
Percent &lt;0.002 mm</a:t>
            </a:r>
          </a:p>
        </c:rich>
      </c:tx>
      <c:layout>
        <c:manualLayout>
          <c:xMode val="edge"/>
          <c:yMode val="edge"/>
          <c:x val="0.25305211514930742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1820199778023E-2"/>
          <c:y val="0.19249592169657423"/>
          <c:w val="0.91009988901220862"/>
          <c:h val="0.58401305057096253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marker>
              <c:symbol val="diamond"/>
              <c:size val="5"/>
            </c:marker>
            <c:bubble3D val="0"/>
          </c:dPt>
          <c:dPt>
            <c:idx val="7"/>
            <c:marker>
              <c:symbol val="diamond"/>
              <c:size val="5"/>
            </c:marker>
            <c:bubble3D val="0"/>
          </c:dPt>
          <c:dPt>
            <c:idx val="8"/>
            <c:marker>
              <c:symbol val="diamond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marker>
              <c:symbol val="diamond"/>
              <c:size val="5"/>
            </c:marker>
            <c:bubble3D val="0"/>
          </c:dPt>
          <c:dPt>
            <c:idx val="16"/>
            <c:marker>
              <c:symbol val="diamond"/>
              <c:size val="5"/>
            </c:marker>
            <c:bubble3D val="0"/>
          </c:dPt>
          <c:dPt>
            <c:idx val="17"/>
            <c:marker>
              <c:symbol val="diamond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12-USGS</c:v>
                </c:pt>
                <c:pt idx="4">
                  <c:v>12-USGS</c:v>
                </c:pt>
                <c:pt idx="5">
                  <c:v>12-USGS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</c:strCache>
            </c:strRef>
          </c:cat>
          <c:val>
            <c:numRef>
              <c:f>'Class 3 PSD'!$D$4:$D$24</c:f>
              <c:numCache>
                <c:formatCode>0.0</c:formatCode>
                <c:ptCount val="21"/>
                <c:pt idx="0">
                  <c:v>13.7</c:v>
                </c:pt>
                <c:pt idx="1">
                  <c:v>14</c:v>
                </c:pt>
                <c:pt idx="2">
                  <c:v>14.6</c:v>
                </c:pt>
                <c:pt idx="3">
                  <c:v>13.9</c:v>
                </c:pt>
                <c:pt idx="4">
                  <c:v>14.5</c:v>
                </c:pt>
                <c:pt idx="5">
                  <c:v>15.1</c:v>
                </c:pt>
                <c:pt idx="6">
                  <c:v>5.2</c:v>
                </c:pt>
                <c:pt idx="7" formatCode="General">
                  <c:v>5.0999999999999996</c:v>
                </c:pt>
                <c:pt idx="8" formatCode="General">
                  <c:v>5.3</c:v>
                </c:pt>
                <c:pt idx="9">
                  <c:v>11.8</c:v>
                </c:pt>
                <c:pt idx="10">
                  <c:v>11.8</c:v>
                </c:pt>
                <c:pt idx="11">
                  <c:v>12.2</c:v>
                </c:pt>
                <c:pt idx="12">
                  <c:v>13.3</c:v>
                </c:pt>
                <c:pt idx="13">
                  <c:v>16</c:v>
                </c:pt>
                <c:pt idx="14">
                  <c:v>13.1</c:v>
                </c:pt>
                <c:pt idx="15" formatCode="0.00">
                  <c:v>5.7</c:v>
                </c:pt>
                <c:pt idx="16" formatCode="0.00">
                  <c:v>6.83</c:v>
                </c:pt>
                <c:pt idx="17" formatCode="0.00">
                  <c:v>7.09</c:v>
                </c:pt>
                <c:pt idx="18">
                  <c:v>14.8</c:v>
                </c:pt>
                <c:pt idx="19">
                  <c:v>15</c:v>
                </c:pt>
                <c:pt idx="20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v>Median (13.30)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'Class 3 PSD'!$J$4:$J$24</c:f>
              <c:numCache>
                <c:formatCode>0.00</c:formatCode>
                <c:ptCount val="21"/>
                <c:pt idx="0">
                  <c:v>13.3</c:v>
                </c:pt>
                <c:pt idx="1">
                  <c:v>13.3</c:v>
                </c:pt>
                <c:pt idx="2">
                  <c:v>13.3</c:v>
                </c:pt>
                <c:pt idx="3">
                  <c:v>13.3</c:v>
                </c:pt>
                <c:pt idx="4">
                  <c:v>13.3</c:v>
                </c:pt>
                <c:pt idx="5">
                  <c:v>13.3</c:v>
                </c:pt>
                <c:pt idx="6">
                  <c:v>13.3</c:v>
                </c:pt>
                <c:pt idx="7">
                  <c:v>13.3</c:v>
                </c:pt>
                <c:pt idx="8">
                  <c:v>13.3</c:v>
                </c:pt>
                <c:pt idx="9">
                  <c:v>13.3</c:v>
                </c:pt>
                <c:pt idx="10">
                  <c:v>13.3</c:v>
                </c:pt>
                <c:pt idx="11">
                  <c:v>13.3</c:v>
                </c:pt>
                <c:pt idx="12">
                  <c:v>13.3</c:v>
                </c:pt>
                <c:pt idx="13">
                  <c:v>13.3</c:v>
                </c:pt>
                <c:pt idx="14">
                  <c:v>13.3</c:v>
                </c:pt>
                <c:pt idx="15">
                  <c:v>13.3</c:v>
                </c:pt>
                <c:pt idx="16">
                  <c:v>13.3</c:v>
                </c:pt>
                <c:pt idx="17">
                  <c:v>13.3</c:v>
                </c:pt>
                <c:pt idx="18">
                  <c:v>13.3</c:v>
                </c:pt>
                <c:pt idx="19">
                  <c:v>13.3</c:v>
                </c:pt>
                <c:pt idx="20">
                  <c:v>13.3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PSD'!$K$4:$K$24</c:f>
              <c:numCache>
                <c:formatCode>0.00</c:formatCode>
                <c:ptCount val="21"/>
                <c:pt idx="0">
                  <c:v>-3.4012601927353607</c:v>
                </c:pt>
                <c:pt idx="1">
                  <c:v>-3.4012601927353607</c:v>
                </c:pt>
                <c:pt idx="2">
                  <c:v>-3.4012601927353607</c:v>
                </c:pt>
                <c:pt idx="3">
                  <c:v>-3.4012601927353607</c:v>
                </c:pt>
                <c:pt idx="4">
                  <c:v>-3.4012601927353607</c:v>
                </c:pt>
                <c:pt idx="5">
                  <c:v>-3.4012601927353607</c:v>
                </c:pt>
                <c:pt idx="6">
                  <c:v>-3.4012601927353607</c:v>
                </c:pt>
                <c:pt idx="7">
                  <c:v>-3.4012601927353607</c:v>
                </c:pt>
                <c:pt idx="8">
                  <c:v>-3.4012601927353607</c:v>
                </c:pt>
                <c:pt idx="9">
                  <c:v>-3.4012601927353607</c:v>
                </c:pt>
                <c:pt idx="10">
                  <c:v>-3.4012601927353607</c:v>
                </c:pt>
                <c:pt idx="11">
                  <c:v>-3.4012601927353607</c:v>
                </c:pt>
                <c:pt idx="12">
                  <c:v>-3.4012601927353607</c:v>
                </c:pt>
                <c:pt idx="13">
                  <c:v>-3.4012601927353607</c:v>
                </c:pt>
                <c:pt idx="14">
                  <c:v>-3.4012601927353607</c:v>
                </c:pt>
                <c:pt idx="15">
                  <c:v>-3.4012601927353607</c:v>
                </c:pt>
                <c:pt idx="16">
                  <c:v>-3.4012601927353607</c:v>
                </c:pt>
                <c:pt idx="17">
                  <c:v>-3.4012601927353607</c:v>
                </c:pt>
                <c:pt idx="18">
                  <c:v>-3.4012601927353607</c:v>
                </c:pt>
                <c:pt idx="19">
                  <c:v>-3.4012601927353607</c:v>
                </c:pt>
                <c:pt idx="20">
                  <c:v>-3.4012601927353607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PSD'!$L$4:$L$24</c:f>
              <c:numCache>
                <c:formatCode>0.00</c:formatCode>
                <c:ptCount val="21"/>
                <c:pt idx="0">
                  <c:v>30.001260192735362</c:v>
                </c:pt>
                <c:pt idx="1">
                  <c:v>30.001260192735362</c:v>
                </c:pt>
                <c:pt idx="2">
                  <c:v>30.001260192735362</c:v>
                </c:pt>
                <c:pt idx="3">
                  <c:v>30.001260192735362</c:v>
                </c:pt>
                <c:pt idx="4">
                  <c:v>30.001260192735362</c:v>
                </c:pt>
                <c:pt idx="5">
                  <c:v>30.001260192735362</c:v>
                </c:pt>
                <c:pt idx="6">
                  <c:v>30.001260192735362</c:v>
                </c:pt>
                <c:pt idx="7">
                  <c:v>30.001260192735362</c:v>
                </c:pt>
                <c:pt idx="8">
                  <c:v>30.001260192735362</c:v>
                </c:pt>
                <c:pt idx="9">
                  <c:v>30.001260192735362</c:v>
                </c:pt>
                <c:pt idx="10">
                  <c:v>30.001260192735362</c:v>
                </c:pt>
                <c:pt idx="11">
                  <c:v>30.001260192735362</c:v>
                </c:pt>
                <c:pt idx="12">
                  <c:v>30.001260192735362</c:v>
                </c:pt>
                <c:pt idx="13">
                  <c:v>30.001260192735362</c:v>
                </c:pt>
                <c:pt idx="14">
                  <c:v>30.001260192735362</c:v>
                </c:pt>
                <c:pt idx="15">
                  <c:v>30.001260192735362</c:v>
                </c:pt>
                <c:pt idx="16">
                  <c:v>30.001260192735362</c:v>
                </c:pt>
                <c:pt idx="17">
                  <c:v>30.001260192735362</c:v>
                </c:pt>
                <c:pt idx="18">
                  <c:v>30.001260192735362</c:v>
                </c:pt>
                <c:pt idx="19">
                  <c:v>30.001260192735362</c:v>
                </c:pt>
                <c:pt idx="20">
                  <c:v>30.001260192735362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420264"/>
        <c:axId val="292420656"/>
      </c:lineChart>
      <c:catAx>
        <c:axId val="29242026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833517807605016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420656"/>
        <c:crossesAt val="-10"/>
        <c:auto val="1"/>
        <c:lblAlgn val="ctr"/>
        <c:lblOffset val="100"/>
        <c:tickLblSkip val="3"/>
        <c:tickMarkSkip val="3"/>
        <c:noMultiLvlLbl val="0"/>
      </c:catAx>
      <c:valAx>
        <c:axId val="292420656"/>
        <c:scaling>
          <c:orientation val="minMax"/>
          <c:max val="35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1.1462857623224144E-2"/>
              <c:y val="0.406199069684352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420264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480427046263345"/>
          <c:y val="0.94895287958115193"/>
          <c:w val="0.75355871886120995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1, 2015
Particle Size Distribution Results
Percent &lt;0.004 mm</a:t>
            </a:r>
          </a:p>
        </c:rich>
      </c:tx>
      <c:layout>
        <c:manualLayout>
          <c:xMode val="edge"/>
          <c:yMode val="edge"/>
          <c:x val="0.25305211514930742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22308546059936E-2"/>
          <c:y val="0.19249592169657423"/>
          <c:w val="0.91453940066592676"/>
          <c:h val="0.58401305057096253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marker>
              <c:symbol val="diamond"/>
              <c:size val="5"/>
            </c:marker>
            <c:bubble3D val="0"/>
          </c:dPt>
          <c:dPt>
            <c:idx val="7"/>
            <c:marker>
              <c:symbol val="diamond"/>
              <c:size val="5"/>
            </c:marker>
            <c:bubble3D val="0"/>
          </c:dPt>
          <c:dPt>
            <c:idx val="8"/>
            <c:marker>
              <c:symbol val="diamond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marker>
              <c:symbol val="diamond"/>
              <c:size val="5"/>
            </c:marker>
            <c:bubble3D val="0"/>
          </c:dPt>
          <c:dPt>
            <c:idx val="16"/>
            <c:marker>
              <c:symbol val="diamond"/>
              <c:size val="5"/>
            </c:marker>
            <c:bubble3D val="0"/>
          </c:dPt>
          <c:dPt>
            <c:idx val="17"/>
            <c:marker>
              <c:symbol val="diamond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12-USGS</c:v>
                </c:pt>
                <c:pt idx="4">
                  <c:v>12-USGS</c:v>
                </c:pt>
                <c:pt idx="5">
                  <c:v>12-USGS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</c:strCache>
            </c:strRef>
          </c:cat>
          <c:val>
            <c:numRef>
              <c:f>'Class 3 PSD'!$E$4:$E$24</c:f>
              <c:numCache>
                <c:formatCode>0.0</c:formatCode>
                <c:ptCount val="21"/>
                <c:pt idx="0">
                  <c:v>15.8</c:v>
                </c:pt>
                <c:pt idx="1">
                  <c:v>15.6</c:v>
                </c:pt>
                <c:pt idx="2">
                  <c:v>15.5</c:v>
                </c:pt>
                <c:pt idx="3">
                  <c:v>18.100000000000001</c:v>
                </c:pt>
                <c:pt idx="4">
                  <c:v>17.100000000000001</c:v>
                </c:pt>
                <c:pt idx="5">
                  <c:v>18.899999999999999</c:v>
                </c:pt>
                <c:pt idx="6" formatCode="General">
                  <c:v>16.100000000000001</c:v>
                </c:pt>
                <c:pt idx="7" formatCode="General">
                  <c:v>15.8</c:v>
                </c:pt>
                <c:pt idx="8">
                  <c:v>15.9</c:v>
                </c:pt>
                <c:pt idx="9">
                  <c:v>18.3</c:v>
                </c:pt>
                <c:pt idx="10">
                  <c:v>18.5</c:v>
                </c:pt>
                <c:pt idx="11">
                  <c:v>18.5</c:v>
                </c:pt>
                <c:pt idx="12">
                  <c:v>15.1</c:v>
                </c:pt>
                <c:pt idx="13">
                  <c:v>17.7</c:v>
                </c:pt>
                <c:pt idx="14">
                  <c:v>14.3</c:v>
                </c:pt>
                <c:pt idx="15" formatCode="0.00">
                  <c:v>10.65</c:v>
                </c:pt>
                <c:pt idx="16" formatCode="0.00">
                  <c:v>11.13</c:v>
                </c:pt>
                <c:pt idx="17" formatCode="0.00">
                  <c:v>11.85</c:v>
                </c:pt>
                <c:pt idx="18">
                  <c:v>20.9</c:v>
                </c:pt>
                <c:pt idx="19">
                  <c:v>20.8</c:v>
                </c:pt>
                <c:pt idx="20">
                  <c:v>20.7</c:v>
                </c:pt>
              </c:numCache>
            </c:numRef>
          </c:val>
          <c:smooth val="0"/>
        </c:ser>
        <c:ser>
          <c:idx val="1"/>
          <c:order val="1"/>
          <c:tx>
            <c:v>Median (16.10)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8"/>
            <c:bubble3D val="0"/>
          </c:dPt>
          <c:val>
            <c:numRef>
              <c:f>'Class 3 PSD'!$M$4:$M$24</c:f>
              <c:numCache>
                <c:formatCode>0.00</c:formatCode>
                <c:ptCount val="21"/>
                <c:pt idx="0">
                  <c:v>16.100000000000001</c:v>
                </c:pt>
                <c:pt idx="1">
                  <c:v>16.100000000000001</c:v>
                </c:pt>
                <c:pt idx="2">
                  <c:v>16.100000000000001</c:v>
                </c:pt>
                <c:pt idx="3">
                  <c:v>16.100000000000001</c:v>
                </c:pt>
                <c:pt idx="4">
                  <c:v>16.100000000000001</c:v>
                </c:pt>
                <c:pt idx="5">
                  <c:v>16.100000000000001</c:v>
                </c:pt>
                <c:pt idx="6">
                  <c:v>16.100000000000001</c:v>
                </c:pt>
                <c:pt idx="7">
                  <c:v>16.100000000000001</c:v>
                </c:pt>
                <c:pt idx="8">
                  <c:v>16.100000000000001</c:v>
                </c:pt>
                <c:pt idx="9">
                  <c:v>16.100000000000001</c:v>
                </c:pt>
                <c:pt idx="10">
                  <c:v>16.100000000000001</c:v>
                </c:pt>
                <c:pt idx="11">
                  <c:v>16.100000000000001</c:v>
                </c:pt>
                <c:pt idx="12">
                  <c:v>16.100000000000001</c:v>
                </c:pt>
                <c:pt idx="13">
                  <c:v>16.100000000000001</c:v>
                </c:pt>
                <c:pt idx="14">
                  <c:v>16.100000000000001</c:v>
                </c:pt>
                <c:pt idx="15">
                  <c:v>16.100000000000001</c:v>
                </c:pt>
                <c:pt idx="16">
                  <c:v>16.100000000000001</c:v>
                </c:pt>
                <c:pt idx="17">
                  <c:v>16.100000000000001</c:v>
                </c:pt>
                <c:pt idx="18">
                  <c:v>16.100000000000001</c:v>
                </c:pt>
                <c:pt idx="19">
                  <c:v>16.100000000000001</c:v>
                </c:pt>
                <c:pt idx="20">
                  <c:v>16.100000000000001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PSD'!$N$4:$N$24</c:f>
              <c:numCache>
                <c:formatCode>0.00</c:formatCode>
                <c:ptCount val="21"/>
                <c:pt idx="0">
                  <c:v>9.4283914010378069</c:v>
                </c:pt>
                <c:pt idx="1">
                  <c:v>9.4283914010378069</c:v>
                </c:pt>
                <c:pt idx="2">
                  <c:v>9.4283914010378069</c:v>
                </c:pt>
                <c:pt idx="3">
                  <c:v>9.4283914010378069</c:v>
                </c:pt>
                <c:pt idx="4">
                  <c:v>9.4283914010378069</c:v>
                </c:pt>
                <c:pt idx="5">
                  <c:v>9.4283914010378069</c:v>
                </c:pt>
                <c:pt idx="6">
                  <c:v>9.4283914010378069</c:v>
                </c:pt>
                <c:pt idx="7">
                  <c:v>9.4283914010378069</c:v>
                </c:pt>
                <c:pt idx="8">
                  <c:v>9.4283914010378069</c:v>
                </c:pt>
                <c:pt idx="9">
                  <c:v>9.4283914010378069</c:v>
                </c:pt>
                <c:pt idx="10">
                  <c:v>9.4283914010378069</c:v>
                </c:pt>
                <c:pt idx="11">
                  <c:v>9.4283914010378069</c:v>
                </c:pt>
                <c:pt idx="12">
                  <c:v>9.4283914010378069</c:v>
                </c:pt>
                <c:pt idx="13">
                  <c:v>9.4283914010378069</c:v>
                </c:pt>
                <c:pt idx="14">
                  <c:v>9.4283914010378069</c:v>
                </c:pt>
                <c:pt idx="15">
                  <c:v>9.4283914010378069</c:v>
                </c:pt>
                <c:pt idx="16">
                  <c:v>9.4283914010378069</c:v>
                </c:pt>
                <c:pt idx="17">
                  <c:v>9.4283914010378069</c:v>
                </c:pt>
                <c:pt idx="18">
                  <c:v>9.4283914010378069</c:v>
                </c:pt>
                <c:pt idx="19">
                  <c:v>9.4283914010378069</c:v>
                </c:pt>
                <c:pt idx="20">
                  <c:v>9.4283914010378069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PSD'!$O$4:$O$24</c:f>
              <c:numCache>
                <c:formatCode>0.00</c:formatCode>
                <c:ptCount val="21"/>
                <c:pt idx="0">
                  <c:v>22.771608598962196</c:v>
                </c:pt>
                <c:pt idx="1">
                  <c:v>22.771608598962196</c:v>
                </c:pt>
                <c:pt idx="2">
                  <c:v>22.771608598962196</c:v>
                </c:pt>
                <c:pt idx="3">
                  <c:v>22.771608598962196</c:v>
                </c:pt>
                <c:pt idx="4">
                  <c:v>22.771608598962196</c:v>
                </c:pt>
                <c:pt idx="5">
                  <c:v>22.771608598962196</c:v>
                </c:pt>
                <c:pt idx="6">
                  <c:v>22.771608598962196</c:v>
                </c:pt>
                <c:pt idx="7">
                  <c:v>22.771608598962196</c:v>
                </c:pt>
                <c:pt idx="8">
                  <c:v>22.771608598962196</c:v>
                </c:pt>
                <c:pt idx="9">
                  <c:v>22.771608598962196</c:v>
                </c:pt>
                <c:pt idx="10">
                  <c:v>22.771608598962196</c:v>
                </c:pt>
                <c:pt idx="11">
                  <c:v>22.771608598962196</c:v>
                </c:pt>
                <c:pt idx="12">
                  <c:v>22.771608598962196</c:v>
                </c:pt>
                <c:pt idx="13">
                  <c:v>22.771608598962196</c:v>
                </c:pt>
                <c:pt idx="14">
                  <c:v>22.771608598962196</c:v>
                </c:pt>
                <c:pt idx="15">
                  <c:v>22.771608598962196</c:v>
                </c:pt>
                <c:pt idx="16">
                  <c:v>22.771608598962196</c:v>
                </c:pt>
                <c:pt idx="17">
                  <c:v>22.771608598962196</c:v>
                </c:pt>
                <c:pt idx="18">
                  <c:v>22.771608598962196</c:v>
                </c:pt>
                <c:pt idx="19">
                  <c:v>22.771608598962196</c:v>
                </c:pt>
                <c:pt idx="20">
                  <c:v>22.771608598962196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421440"/>
        <c:axId val="292421832"/>
      </c:lineChart>
      <c:catAx>
        <c:axId val="29242144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611541551078359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421832"/>
        <c:crossesAt val="0"/>
        <c:auto val="1"/>
        <c:lblAlgn val="ctr"/>
        <c:lblOffset val="100"/>
        <c:tickLblSkip val="3"/>
        <c:tickMarkSkip val="3"/>
        <c:noMultiLvlLbl val="0"/>
      </c:catAx>
      <c:valAx>
        <c:axId val="292421832"/>
        <c:scaling>
          <c:orientation val="minMax"/>
          <c:max val="3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7.0233324926910834E-3"/>
              <c:y val="0.406199069684352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421440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302491103202848"/>
          <c:y val="0.95287958115183258"/>
          <c:w val="0.75355871886120984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1, 2015
Particle Size Distribution Results
Percent &lt;0.008 mm</a:t>
            </a:r>
          </a:p>
        </c:rich>
      </c:tx>
      <c:layout>
        <c:manualLayout>
          <c:xMode val="edge"/>
          <c:yMode val="edge"/>
          <c:x val="0.25305211514930742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47337032159237E-2"/>
          <c:y val="0.19203425815228595"/>
          <c:w val="0.91453940066592676"/>
          <c:h val="0.5859247135842881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marker>
              <c:symbol val="diamond"/>
              <c:size val="5"/>
            </c:marker>
            <c:bubble3D val="0"/>
          </c:dPt>
          <c:dPt>
            <c:idx val="7"/>
            <c:marker>
              <c:symbol val="diamond"/>
              <c:size val="5"/>
            </c:marker>
            <c:bubble3D val="0"/>
          </c:dPt>
          <c:dPt>
            <c:idx val="8"/>
            <c:marker>
              <c:symbol val="diamond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marker>
              <c:symbol val="diamond"/>
              <c:size val="5"/>
            </c:marker>
            <c:bubble3D val="0"/>
          </c:dPt>
          <c:dPt>
            <c:idx val="16"/>
            <c:marker>
              <c:symbol val="diamond"/>
              <c:size val="5"/>
            </c:marker>
            <c:bubble3D val="0"/>
          </c:dPt>
          <c:dPt>
            <c:idx val="17"/>
            <c:marker>
              <c:symbol val="diamond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12-USGS</c:v>
                </c:pt>
                <c:pt idx="4">
                  <c:v>12-USGS</c:v>
                </c:pt>
                <c:pt idx="5">
                  <c:v>12-USGS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</c:strCache>
            </c:strRef>
          </c:cat>
          <c:val>
            <c:numRef>
              <c:f>'Class 3 PSD'!$F$4:$F$24</c:f>
              <c:numCache>
                <c:formatCode>0.0</c:formatCode>
                <c:ptCount val="21"/>
                <c:pt idx="0">
                  <c:v>19.100000000000001</c:v>
                </c:pt>
                <c:pt idx="1">
                  <c:v>17.3</c:v>
                </c:pt>
                <c:pt idx="2">
                  <c:v>16.7</c:v>
                </c:pt>
                <c:pt idx="3">
                  <c:v>24.2</c:v>
                </c:pt>
                <c:pt idx="4">
                  <c:v>24.4</c:v>
                </c:pt>
                <c:pt idx="5">
                  <c:v>25</c:v>
                </c:pt>
                <c:pt idx="6" formatCode="General">
                  <c:v>26.4</c:v>
                </c:pt>
                <c:pt idx="7" formatCode="General">
                  <c:v>25.9</c:v>
                </c:pt>
                <c:pt idx="8" formatCode="General">
                  <c:v>26.1</c:v>
                </c:pt>
                <c:pt idx="9">
                  <c:v>30.7</c:v>
                </c:pt>
                <c:pt idx="10">
                  <c:v>31.3</c:v>
                </c:pt>
                <c:pt idx="11">
                  <c:v>31.1</c:v>
                </c:pt>
                <c:pt idx="12">
                  <c:v>22.8</c:v>
                </c:pt>
                <c:pt idx="13">
                  <c:v>19.3</c:v>
                </c:pt>
                <c:pt idx="14">
                  <c:v>19</c:v>
                </c:pt>
                <c:pt idx="15" formatCode="0.00">
                  <c:v>21.57</c:v>
                </c:pt>
                <c:pt idx="16" formatCode="0.00">
                  <c:v>21.33</c:v>
                </c:pt>
                <c:pt idx="17" formatCode="0.00">
                  <c:v>21.83</c:v>
                </c:pt>
                <c:pt idx="18">
                  <c:v>25.1</c:v>
                </c:pt>
                <c:pt idx="19">
                  <c:v>24.5</c:v>
                </c:pt>
                <c:pt idx="20">
                  <c:v>25.2</c:v>
                </c:pt>
              </c:numCache>
            </c:numRef>
          </c:val>
          <c:smooth val="0"/>
        </c:ser>
        <c:ser>
          <c:idx val="1"/>
          <c:order val="1"/>
          <c:tx>
            <c:v>Median (24.40)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'Class 3 PSD'!$P$4:$P$24</c:f>
              <c:numCache>
                <c:formatCode>0.00</c:formatCode>
                <c:ptCount val="21"/>
                <c:pt idx="0">
                  <c:v>24.4</c:v>
                </c:pt>
                <c:pt idx="1">
                  <c:v>24.4</c:v>
                </c:pt>
                <c:pt idx="2">
                  <c:v>24.4</c:v>
                </c:pt>
                <c:pt idx="3">
                  <c:v>24.4</c:v>
                </c:pt>
                <c:pt idx="4">
                  <c:v>24.4</c:v>
                </c:pt>
                <c:pt idx="5">
                  <c:v>24.4</c:v>
                </c:pt>
                <c:pt idx="6">
                  <c:v>24.4</c:v>
                </c:pt>
                <c:pt idx="7">
                  <c:v>24.4</c:v>
                </c:pt>
                <c:pt idx="8">
                  <c:v>24.4</c:v>
                </c:pt>
                <c:pt idx="9">
                  <c:v>24.4</c:v>
                </c:pt>
                <c:pt idx="10">
                  <c:v>24.4</c:v>
                </c:pt>
                <c:pt idx="11">
                  <c:v>24.4</c:v>
                </c:pt>
                <c:pt idx="12">
                  <c:v>24.4</c:v>
                </c:pt>
                <c:pt idx="13">
                  <c:v>24.4</c:v>
                </c:pt>
                <c:pt idx="14">
                  <c:v>24.4</c:v>
                </c:pt>
                <c:pt idx="15">
                  <c:v>24.4</c:v>
                </c:pt>
                <c:pt idx="16">
                  <c:v>24.4</c:v>
                </c:pt>
                <c:pt idx="17">
                  <c:v>24.4</c:v>
                </c:pt>
                <c:pt idx="18">
                  <c:v>24.4</c:v>
                </c:pt>
                <c:pt idx="19">
                  <c:v>24.4</c:v>
                </c:pt>
                <c:pt idx="20">
                  <c:v>24.4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PSD'!$Q$4:$Q$24</c:f>
              <c:numCache>
                <c:formatCode>0.00</c:formatCode>
                <c:ptCount val="21"/>
                <c:pt idx="0">
                  <c:v>14.236916234247587</c:v>
                </c:pt>
                <c:pt idx="1">
                  <c:v>14.236916234247587</c:v>
                </c:pt>
                <c:pt idx="2">
                  <c:v>14.236916234247587</c:v>
                </c:pt>
                <c:pt idx="3">
                  <c:v>14.236916234247587</c:v>
                </c:pt>
                <c:pt idx="4">
                  <c:v>14.236916234247587</c:v>
                </c:pt>
                <c:pt idx="5">
                  <c:v>14.236916234247587</c:v>
                </c:pt>
                <c:pt idx="6">
                  <c:v>14.236916234247587</c:v>
                </c:pt>
                <c:pt idx="7">
                  <c:v>14.236916234247587</c:v>
                </c:pt>
                <c:pt idx="8">
                  <c:v>14.236916234247587</c:v>
                </c:pt>
                <c:pt idx="9">
                  <c:v>14.236916234247587</c:v>
                </c:pt>
                <c:pt idx="10">
                  <c:v>14.236916234247587</c:v>
                </c:pt>
                <c:pt idx="11">
                  <c:v>14.236916234247587</c:v>
                </c:pt>
                <c:pt idx="12">
                  <c:v>14.236916234247587</c:v>
                </c:pt>
                <c:pt idx="13">
                  <c:v>14.236916234247587</c:v>
                </c:pt>
                <c:pt idx="14">
                  <c:v>14.236916234247587</c:v>
                </c:pt>
                <c:pt idx="15">
                  <c:v>14.236916234247587</c:v>
                </c:pt>
                <c:pt idx="16">
                  <c:v>14.236916234247587</c:v>
                </c:pt>
                <c:pt idx="17">
                  <c:v>14.236916234247587</c:v>
                </c:pt>
                <c:pt idx="18">
                  <c:v>14.236916234247587</c:v>
                </c:pt>
                <c:pt idx="19">
                  <c:v>14.236916234247587</c:v>
                </c:pt>
                <c:pt idx="20">
                  <c:v>14.236916234247587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PSD'!$R$4:$R$24</c:f>
              <c:numCache>
                <c:formatCode>0.00</c:formatCode>
                <c:ptCount val="21"/>
                <c:pt idx="0">
                  <c:v>34.56308376575241</c:v>
                </c:pt>
                <c:pt idx="1">
                  <c:v>34.56308376575241</c:v>
                </c:pt>
                <c:pt idx="2">
                  <c:v>34.56308376575241</c:v>
                </c:pt>
                <c:pt idx="3">
                  <c:v>34.56308376575241</c:v>
                </c:pt>
                <c:pt idx="4">
                  <c:v>34.56308376575241</c:v>
                </c:pt>
                <c:pt idx="5">
                  <c:v>34.56308376575241</c:v>
                </c:pt>
                <c:pt idx="6">
                  <c:v>34.56308376575241</c:v>
                </c:pt>
                <c:pt idx="7">
                  <c:v>34.56308376575241</c:v>
                </c:pt>
                <c:pt idx="8">
                  <c:v>34.56308376575241</c:v>
                </c:pt>
                <c:pt idx="9">
                  <c:v>34.56308376575241</c:v>
                </c:pt>
                <c:pt idx="10">
                  <c:v>34.56308376575241</c:v>
                </c:pt>
                <c:pt idx="11">
                  <c:v>34.56308376575241</c:v>
                </c:pt>
                <c:pt idx="12">
                  <c:v>34.56308376575241</c:v>
                </c:pt>
                <c:pt idx="13">
                  <c:v>34.56308376575241</c:v>
                </c:pt>
                <c:pt idx="14">
                  <c:v>34.56308376575241</c:v>
                </c:pt>
                <c:pt idx="15">
                  <c:v>34.56308376575241</c:v>
                </c:pt>
                <c:pt idx="16">
                  <c:v>34.56308376575241</c:v>
                </c:pt>
                <c:pt idx="17">
                  <c:v>34.56308376575241</c:v>
                </c:pt>
                <c:pt idx="18">
                  <c:v>34.56308376575241</c:v>
                </c:pt>
                <c:pt idx="19">
                  <c:v>34.56308376575241</c:v>
                </c:pt>
                <c:pt idx="20">
                  <c:v>34.56308376575241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733080"/>
        <c:axId val="241733472"/>
      </c:lineChart>
      <c:catAx>
        <c:axId val="2417330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611541551078359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733472"/>
        <c:crossesAt val="0"/>
        <c:auto val="1"/>
        <c:lblAlgn val="ctr"/>
        <c:lblOffset val="100"/>
        <c:tickLblSkip val="3"/>
        <c:tickMarkSkip val="3"/>
        <c:noMultiLvlLbl val="0"/>
      </c:catAx>
      <c:valAx>
        <c:axId val="241733472"/>
        <c:scaling>
          <c:orientation val="minMax"/>
          <c:max val="4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7.0262513893948305E-3"/>
              <c:y val="0.404255300875348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733080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302491103202848"/>
          <c:y val="0.952755905511811"/>
          <c:w val="0.75355871886120984"/>
          <c:h val="3.80577427821522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1, 2015
Particle Size Distribution Results
Percent &lt;0.016 mm</a:t>
            </a:r>
          </a:p>
        </c:rich>
      </c:tx>
      <c:layout>
        <c:manualLayout>
          <c:xMode val="edge"/>
          <c:yMode val="edge"/>
          <c:x val="0.25305211514930742"/>
          <c:y val="1.95759643264487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22308546059936E-2"/>
          <c:y val="0.18954248366013071"/>
          <c:w val="0.91453940066592676"/>
          <c:h val="0.58660130718954251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marker>
              <c:symbol val="diamond"/>
              <c:size val="5"/>
            </c:marker>
            <c:bubble3D val="0"/>
          </c:dPt>
          <c:dPt>
            <c:idx val="7"/>
            <c:marker>
              <c:symbol val="diamond"/>
              <c:size val="5"/>
            </c:marker>
            <c:bubble3D val="0"/>
          </c:dPt>
          <c:dPt>
            <c:idx val="8"/>
            <c:marker>
              <c:symbol val="diamond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marker>
              <c:symbol val="diamond"/>
              <c:size val="5"/>
            </c:marker>
            <c:bubble3D val="0"/>
          </c:dPt>
          <c:dPt>
            <c:idx val="16"/>
            <c:marker>
              <c:symbol val="diamond"/>
              <c:size val="5"/>
            </c:marker>
            <c:bubble3D val="0"/>
          </c:dPt>
          <c:dPt>
            <c:idx val="17"/>
            <c:marker>
              <c:symbol val="diamond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12-USGS</c:v>
                </c:pt>
                <c:pt idx="4">
                  <c:v>12-USGS</c:v>
                </c:pt>
                <c:pt idx="5">
                  <c:v>12-USGS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</c:strCache>
            </c:strRef>
          </c:cat>
          <c:val>
            <c:numRef>
              <c:f>'Class 3 PSD'!$G$4:$G$24</c:f>
              <c:numCache>
                <c:formatCode>0.0</c:formatCode>
                <c:ptCount val="21"/>
                <c:pt idx="0">
                  <c:v>39.6</c:v>
                </c:pt>
                <c:pt idx="1">
                  <c:v>40.299999999999997</c:v>
                </c:pt>
                <c:pt idx="2">
                  <c:v>39</c:v>
                </c:pt>
                <c:pt idx="3">
                  <c:v>42.1</c:v>
                </c:pt>
                <c:pt idx="4">
                  <c:v>42.8</c:v>
                </c:pt>
                <c:pt idx="5">
                  <c:v>42</c:v>
                </c:pt>
                <c:pt idx="6" formatCode="General">
                  <c:v>45.5</c:v>
                </c:pt>
                <c:pt idx="7" formatCode="General">
                  <c:v>44.9</c:v>
                </c:pt>
                <c:pt idx="8" formatCode="General">
                  <c:v>45.1</c:v>
                </c:pt>
                <c:pt idx="9">
                  <c:v>52.7</c:v>
                </c:pt>
                <c:pt idx="10">
                  <c:v>53</c:v>
                </c:pt>
                <c:pt idx="11">
                  <c:v>53.3</c:v>
                </c:pt>
                <c:pt idx="12">
                  <c:v>37.299999999999997</c:v>
                </c:pt>
                <c:pt idx="13">
                  <c:v>39.799999999999997</c:v>
                </c:pt>
                <c:pt idx="14">
                  <c:v>39</c:v>
                </c:pt>
                <c:pt idx="15" formatCode="0.00">
                  <c:v>40.71</c:v>
                </c:pt>
                <c:pt idx="16" formatCode="0.00">
                  <c:v>40.869999999999997</c:v>
                </c:pt>
                <c:pt idx="17" formatCode="0.00">
                  <c:v>41.22</c:v>
                </c:pt>
                <c:pt idx="18">
                  <c:v>39</c:v>
                </c:pt>
                <c:pt idx="19">
                  <c:v>41.4</c:v>
                </c:pt>
                <c:pt idx="20">
                  <c:v>40.299999999999997</c:v>
                </c:pt>
              </c:numCache>
            </c:numRef>
          </c:val>
          <c:smooth val="0"/>
        </c:ser>
        <c:ser>
          <c:idx val="1"/>
          <c:order val="1"/>
          <c:tx>
            <c:v>Median (41.22)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'Class 3 PSD'!$S$4:$S$24</c:f>
              <c:numCache>
                <c:formatCode>0.00</c:formatCode>
                <c:ptCount val="21"/>
                <c:pt idx="0">
                  <c:v>41.22</c:v>
                </c:pt>
                <c:pt idx="1">
                  <c:v>41.22</c:v>
                </c:pt>
                <c:pt idx="2">
                  <c:v>41.22</c:v>
                </c:pt>
                <c:pt idx="3">
                  <c:v>41.22</c:v>
                </c:pt>
                <c:pt idx="4">
                  <c:v>41.22</c:v>
                </c:pt>
                <c:pt idx="5">
                  <c:v>41.22</c:v>
                </c:pt>
                <c:pt idx="6">
                  <c:v>41.22</c:v>
                </c:pt>
                <c:pt idx="7">
                  <c:v>41.22</c:v>
                </c:pt>
                <c:pt idx="8">
                  <c:v>41.22</c:v>
                </c:pt>
                <c:pt idx="9">
                  <c:v>41.22</c:v>
                </c:pt>
                <c:pt idx="10">
                  <c:v>41.22</c:v>
                </c:pt>
                <c:pt idx="11">
                  <c:v>41.22</c:v>
                </c:pt>
                <c:pt idx="12">
                  <c:v>41.22</c:v>
                </c:pt>
                <c:pt idx="13">
                  <c:v>41.22</c:v>
                </c:pt>
                <c:pt idx="14">
                  <c:v>41.22</c:v>
                </c:pt>
                <c:pt idx="15">
                  <c:v>41.22</c:v>
                </c:pt>
                <c:pt idx="16">
                  <c:v>41.22</c:v>
                </c:pt>
                <c:pt idx="17">
                  <c:v>41.22</c:v>
                </c:pt>
                <c:pt idx="18">
                  <c:v>41.22</c:v>
                </c:pt>
                <c:pt idx="19">
                  <c:v>41.22</c:v>
                </c:pt>
                <c:pt idx="20">
                  <c:v>41.22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PSD'!$T$4:$T$24</c:f>
              <c:numCache>
                <c:formatCode>0.00</c:formatCode>
                <c:ptCount val="21"/>
                <c:pt idx="0">
                  <c:v>29.878265381764265</c:v>
                </c:pt>
                <c:pt idx="1">
                  <c:v>29.878265381764265</c:v>
                </c:pt>
                <c:pt idx="2">
                  <c:v>29.878265381764265</c:v>
                </c:pt>
                <c:pt idx="3">
                  <c:v>29.878265381764265</c:v>
                </c:pt>
                <c:pt idx="4">
                  <c:v>29.878265381764265</c:v>
                </c:pt>
                <c:pt idx="5">
                  <c:v>29.878265381764265</c:v>
                </c:pt>
                <c:pt idx="6">
                  <c:v>29.878265381764265</c:v>
                </c:pt>
                <c:pt idx="7">
                  <c:v>29.878265381764265</c:v>
                </c:pt>
                <c:pt idx="8">
                  <c:v>29.878265381764265</c:v>
                </c:pt>
                <c:pt idx="9">
                  <c:v>29.878265381764265</c:v>
                </c:pt>
                <c:pt idx="10">
                  <c:v>29.878265381764265</c:v>
                </c:pt>
                <c:pt idx="11">
                  <c:v>29.878265381764265</c:v>
                </c:pt>
                <c:pt idx="12">
                  <c:v>29.878265381764265</c:v>
                </c:pt>
                <c:pt idx="13">
                  <c:v>29.878265381764265</c:v>
                </c:pt>
                <c:pt idx="14">
                  <c:v>29.878265381764265</c:v>
                </c:pt>
                <c:pt idx="15">
                  <c:v>29.878265381764265</c:v>
                </c:pt>
                <c:pt idx="16">
                  <c:v>29.878265381764265</c:v>
                </c:pt>
                <c:pt idx="17">
                  <c:v>29.878265381764265</c:v>
                </c:pt>
                <c:pt idx="18">
                  <c:v>29.878265381764265</c:v>
                </c:pt>
                <c:pt idx="19">
                  <c:v>29.878265381764265</c:v>
                </c:pt>
                <c:pt idx="20">
                  <c:v>29.878265381764265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PSD'!$U$4:$U$24</c:f>
              <c:numCache>
                <c:formatCode>0.00</c:formatCode>
                <c:ptCount val="21"/>
                <c:pt idx="0">
                  <c:v>52.561734618235732</c:v>
                </c:pt>
                <c:pt idx="1">
                  <c:v>52.561734618235732</c:v>
                </c:pt>
                <c:pt idx="2">
                  <c:v>52.561734618235732</c:v>
                </c:pt>
                <c:pt idx="3">
                  <c:v>52.561734618235732</c:v>
                </c:pt>
                <c:pt idx="4">
                  <c:v>52.561734618235732</c:v>
                </c:pt>
                <c:pt idx="5">
                  <c:v>52.561734618235732</c:v>
                </c:pt>
                <c:pt idx="6">
                  <c:v>52.561734618235732</c:v>
                </c:pt>
                <c:pt idx="7">
                  <c:v>52.561734618235732</c:v>
                </c:pt>
                <c:pt idx="8">
                  <c:v>52.561734618235732</c:v>
                </c:pt>
                <c:pt idx="9">
                  <c:v>52.561734618235732</c:v>
                </c:pt>
                <c:pt idx="10">
                  <c:v>52.561734618235732</c:v>
                </c:pt>
                <c:pt idx="11">
                  <c:v>52.561734618235732</c:v>
                </c:pt>
                <c:pt idx="12">
                  <c:v>52.561734618235732</c:v>
                </c:pt>
                <c:pt idx="13">
                  <c:v>52.561734618235732</c:v>
                </c:pt>
                <c:pt idx="14">
                  <c:v>52.561734618235732</c:v>
                </c:pt>
                <c:pt idx="15">
                  <c:v>52.561734618235732</c:v>
                </c:pt>
                <c:pt idx="16">
                  <c:v>52.561734618235732</c:v>
                </c:pt>
                <c:pt idx="17">
                  <c:v>52.561734618235732</c:v>
                </c:pt>
                <c:pt idx="18">
                  <c:v>52.561734618235732</c:v>
                </c:pt>
                <c:pt idx="19">
                  <c:v>52.561734618235732</c:v>
                </c:pt>
                <c:pt idx="20">
                  <c:v>52.561734618235732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734256"/>
        <c:axId val="241734648"/>
      </c:lineChart>
      <c:catAx>
        <c:axId val="24173425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611541551078359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734648"/>
        <c:crossesAt val="20"/>
        <c:auto val="1"/>
        <c:lblAlgn val="ctr"/>
        <c:lblOffset val="100"/>
        <c:tickLblSkip val="3"/>
        <c:tickMarkSkip val="3"/>
        <c:noMultiLvlLbl val="0"/>
      </c:catAx>
      <c:valAx>
        <c:axId val="241734648"/>
        <c:scaling>
          <c:orientation val="minMax"/>
          <c:max val="60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5.5494064131663265E-3"/>
              <c:y val="0.403594838603289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734256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302491103202848"/>
          <c:y val="0.95281774333182179"/>
          <c:w val="0.75355871886120984"/>
          <c:h val="3.80079289826991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1, 2015
Particle Size Distribution Results
Percent &lt;0.031 mm</a:t>
            </a:r>
          </a:p>
        </c:rich>
      </c:tx>
      <c:layout>
        <c:manualLayout>
          <c:xMode val="edge"/>
          <c:yMode val="edge"/>
          <c:x val="0.25305211514930742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691453940066588E-2"/>
          <c:y val="0.18985270049099837"/>
          <c:w val="0.90677025527192012"/>
          <c:h val="0.5859247135842881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marker>
              <c:symbol val="diamond"/>
              <c:size val="5"/>
            </c:marker>
            <c:bubble3D val="0"/>
          </c:dPt>
          <c:dPt>
            <c:idx val="7"/>
            <c:marker>
              <c:symbol val="diamond"/>
              <c:size val="5"/>
            </c:marker>
            <c:bubble3D val="0"/>
          </c:dPt>
          <c:dPt>
            <c:idx val="8"/>
            <c:marker>
              <c:symbol val="diamond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marker>
              <c:symbol val="diamond"/>
              <c:size val="5"/>
            </c:marker>
            <c:bubble3D val="0"/>
          </c:dPt>
          <c:dPt>
            <c:idx val="16"/>
            <c:marker>
              <c:symbol val="diamond"/>
              <c:size val="5"/>
            </c:marker>
            <c:bubble3D val="0"/>
          </c:dPt>
          <c:dPt>
            <c:idx val="17"/>
            <c:marker>
              <c:symbol val="diamond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12-USGS</c:v>
                </c:pt>
                <c:pt idx="4">
                  <c:v>12-USGS</c:v>
                </c:pt>
                <c:pt idx="5">
                  <c:v>12-USGS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</c:strCache>
            </c:strRef>
          </c:cat>
          <c:val>
            <c:numRef>
              <c:f>'Class 3 PSD'!$H$4:$H$24</c:f>
              <c:numCache>
                <c:formatCode>0.0</c:formatCode>
                <c:ptCount val="21"/>
                <c:pt idx="0">
                  <c:v>79.900000000000006</c:v>
                </c:pt>
                <c:pt idx="1">
                  <c:v>79</c:v>
                </c:pt>
                <c:pt idx="2">
                  <c:v>78.7</c:v>
                </c:pt>
                <c:pt idx="3">
                  <c:v>77.900000000000006</c:v>
                </c:pt>
                <c:pt idx="4">
                  <c:v>81.3</c:v>
                </c:pt>
                <c:pt idx="5">
                  <c:v>78.599999999999994</c:v>
                </c:pt>
                <c:pt idx="6" formatCode="General">
                  <c:v>78.7</c:v>
                </c:pt>
                <c:pt idx="7" formatCode="General">
                  <c:v>77.900000000000006</c:v>
                </c:pt>
                <c:pt idx="8" formatCode="General">
                  <c:v>78.099999999999994</c:v>
                </c:pt>
                <c:pt idx="9">
                  <c:v>89</c:v>
                </c:pt>
                <c:pt idx="10">
                  <c:v>89.5</c:v>
                </c:pt>
                <c:pt idx="11">
                  <c:v>89.5</c:v>
                </c:pt>
                <c:pt idx="12">
                  <c:v>81.099999999999994</c:v>
                </c:pt>
                <c:pt idx="13">
                  <c:v>77.2</c:v>
                </c:pt>
                <c:pt idx="14">
                  <c:v>77.400000000000006</c:v>
                </c:pt>
                <c:pt idx="15" formatCode="0.00">
                  <c:v>80.67</c:v>
                </c:pt>
                <c:pt idx="16" formatCode="0.00">
                  <c:v>80.709999999999994</c:v>
                </c:pt>
                <c:pt idx="17" formatCode="0.00">
                  <c:v>80.849999999999994</c:v>
                </c:pt>
                <c:pt idx="18">
                  <c:v>76.099999999999994</c:v>
                </c:pt>
                <c:pt idx="19">
                  <c:v>76</c:v>
                </c:pt>
                <c:pt idx="20">
                  <c:v>75.5</c:v>
                </c:pt>
              </c:numCache>
            </c:numRef>
          </c:val>
          <c:smooth val="0"/>
        </c:ser>
        <c:ser>
          <c:idx val="1"/>
          <c:order val="1"/>
          <c:tx>
            <c:v>Median (78.70)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'Class 3 PSD'!$V$4:$V$24</c:f>
              <c:numCache>
                <c:formatCode>0.00</c:formatCode>
                <c:ptCount val="21"/>
                <c:pt idx="0">
                  <c:v>78.7</c:v>
                </c:pt>
                <c:pt idx="1">
                  <c:v>78.7</c:v>
                </c:pt>
                <c:pt idx="2">
                  <c:v>78.7</c:v>
                </c:pt>
                <c:pt idx="3">
                  <c:v>78.7</c:v>
                </c:pt>
                <c:pt idx="4">
                  <c:v>78.7</c:v>
                </c:pt>
                <c:pt idx="5">
                  <c:v>78.7</c:v>
                </c:pt>
                <c:pt idx="6">
                  <c:v>78.7</c:v>
                </c:pt>
                <c:pt idx="7">
                  <c:v>78.7</c:v>
                </c:pt>
                <c:pt idx="8">
                  <c:v>78.7</c:v>
                </c:pt>
                <c:pt idx="9">
                  <c:v>78.7</c:v>
                </c:pt>
                <c:pt idx="10">
                  <c:v>78.7</c:v>
                </c:pt>
                <c:pt idx="11">
                  <c:v>78.7</c:v>
                </c:pt>
                <c:pt idx="12">
                  <c:v>78.7</c:v>
                </c:pt>
                <c:pt idx="13">
                  <c:v>78.7</c:v>
                </c:pt>
                <c:pt idx="14">
                  <c:v>78.7</c:v>
                </c:pt>
                <c:pt idx="15">
                  <c:v>78.7</c:v>
                </c:pt>
                <c:pt idx="16">
                  <c:v>78.7</c:v>
                </c:pt>
                <c:pt idx="17">
                  <c:v>78.7</c:v>
                </c:pt>
                <c:pt idx="18">
                  <c:v>78.7</c:v>
                </c:pt>
                <c:pt idx="19">
                  <c:v>78.7</c:v>
                </c:pt>
                <c:pt idx="20">
                  <c:v>78.7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PSD'!$W$4:$W$24</c:f>
              <c:numCache>
                <c:formatCode>0.00</c:formatCode>
                <c:ptCount val="21"/>
                <c:pt idx="0">
                  <c:v>72.139584877687199</c:v>
                </c:pt>
                <c:pt idx="1">
                  <c:v>72.139584877687199</c:v>
                </c:pt>
                <c:pt idx="2">
                  <c:v>72.139584877687199</c:v>
                </c:pt>
                <c:pt idx="3">
                  <c:v>72.139584877687199</c:v>
                </c:pt>
                <c:pt idx="4">
                  <c:v>72.139584877687199</c:v>
                </c:pt>
                <c:pt idx="5">
                  <c:v>72.139584877687199</c:v>
                </c:pt>
                <c:pt idx="6">
                  <c:v>72.139584877687199</c:v>
                </c:pt>
                <c:pt idx="7">
                  <c:v>72.139584877687199</c:v>
                </c:pt>
                <c:pt idx="8">
                  <c:v>72.139584877687199</c:v>
                </c:pt>
                <c:pt idx="9">
                  <c:v>72.139584877687199</c:v>
                </c:pt>
                <c:pt idx="10">
                  <c:v>72.139584877687199</c:v>
                </c:pt>
                <c:pt idx="11">
                  <c:v>72.139584877687199</c:v>
                </c:pt>
                <c:pt idx="12">
                  <c:v>72.139584877687199</c:v>
                </c:pt>
                <c:pt idx="13">
                  <c:v>72.139584877687199</c:v>
                </c:pt>
                <c:pt idx="14">
                  <c:v>72.139584877687199</c:v>
                </c:pt>
                <c:pt idx="15">
                  <c:v>72.139584877687199</c:v>
                </c:pt>
                <c:pt idx="16">
                  <c:v>72.139584877687199</c:v>
                </c:pt>
                <c:pt idx="17">
                  <c:v>72.139584877687199</c:v>
                </c:pt>
                <c:pt idx="18">
                  <c:v>72.139584877687199</c:v>
                </c:pt>
                <c:pt idx="19">
                  <c:v>72.139584877687199</c:v>
                </c:pt>
                <c:pt idx="20">
                  <c:v>72.139584877687199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PSD'!$X$4:$X$24</c:f>
              <c:numCache>
                <c:formatCode>0.00</c:formatCode>
                <c:ptCount val="21"/>
                <c:pt idx="0">
                  <c:v>85.260415122312807</c:v>
                </c:pt>
                <c:pt idx="1">
                  <c:v>85.260415122312807</c:v>
                </c:pt>
                <c:pt idx="2">
                  <c:v>85.260415122312807</c:v>
                </c:pt>
                <c:pt idx="3">
                  <c:v>85.260415122312807</c:v>
                </c:pt>
                <c:pt idx="4">
                  <c:v>85.260415122312807</c:v>
                </c:pt>
                <c:pt idx="5">
                  <c:v>85.260415122312807</c:v>
                </c:pt>
                <c:pt idx="6">
                  <c:v>85.260415122312807</c:v>
                </c:pt>
                <c:pt idx="7">
                  <c:v>85.260415122312807</c:v>
                </c:pt>
                <c:pt idx="8">
                  <c:v>85.260415122312807</c:v>
                </c:pt>
                <c:pt idx="9">
                  <c:v>85.260415122312807</c:v>
                </c:pt>
                <c:pt idx="10">
                  <c:v>85.260415122312807</c:v>
                </c:pt>
                <c:pt idx="11">
                  <c:v>85.260415122312807</c:v>
                </c:pt>
                <c:pt idx="12">
                  <c:v>85.260415122312807</c:v>
                </c:pt>
                <c:pt idx="13">
                  <c:v>85.260415122312807</c:v>
                </c:pt>
                <c:pt idx="14">
                  <c:v>85.260415122312807</c:v>
                </c:pt>
                <c:pt idx="15">
                  <c:v>85.260415122312807</c:v>
                </c:pt>
                <c:pt idx="16">
                  <c:v>85.260415122312807</c:v>
                </c:pt>
                <c:pt idx="17">
                  <c:v>85.260415122312807</c:v>
                </c:pt>
                <c:pt idx="18">
                  <c:v>85.260415122312807</c:v>
                </c:pt>
                <c:pt idx="19">
                  <c:v>85.260415122312807</c:v>
                </c:pt>
                <c:pt idx="20">
                  <c:v>85.260415122312807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735432"/>
        <c:axId val="241735824"/>
      </c:lineChart>
      <c:catAx>
        <c:axId val="24173543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611541551078359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735824"/>
        <c:crossesAt val="65"/>
        <c:auto val="1"/>
        <c:lblAlgn val="ctr"/>
        <c:lblOffset val="100"/>
        <c:tickLblSkip val="3"/>
        <c:tickMarkSkip val="3"/>
        <c:noMultiLvlLbl val="0"/>
      </c:catAx>
      <c:valAx>
        <c:axId val="241735824"/>
        <c:scaling>
          <c:orientation val="minMax"/>
          <c:max val="95"/>
          <c:min val="6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1.2945657148728295E-2"/>
              <c:y val="0.404255300875348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735432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658362989323843"/>
          <c:y val="0.952755905511811"/>
          <c:w val="0.75355871886121006"/>
          <c:h val="3.80577427821522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USGS Sediment Laboratory Quality Assurance Project - Study 1, 2015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Sand Material Mass Percent Difference Results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Class 1 Target Sand Mass = 22.5 mg</a:t>
            </a:r>
          </a:p>
        </c:rich>
      </c:tx>
      <c:layout>
        <c:manualLayout>
          <c:xMode val="edge"/>
          <c:yMode val="edge"/>
          <c:x val="0.1964484032467472"/>
          <c:y val="1.63131604622720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811450992484409E-2"/>
          <c:y val="0.18052883608977557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FF00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1'!$T$4:$T$69</c:f>
              <c:numCache>
                <c:formatCode>0.00</c:formatCode>
                <c:ptCount val="66"/>
                <c:pt idx="3">
                  <c:v>3.6938139741878095</c:v>
                </c:pt>
                <c:pt idx="4">
                  <c:v>0.6261180679785231</c:v>
                </c:pt>
                <c:pt idx="5">
                  <c:v>-0.3558718861209974</c:v>
                </c:pt>
                <c:pt idx="6">
                  <c:v>-1.9085663559698172</c:v>
                </c:pt>
                <c:pt idx="7">
                  <c:v>0.84783578759482014</c:v>
                </c:pt>
                <c:pt idx="8">
                  <c:v>0.26619343389528638</c:v>
                </c:pt>
                <c:pt idx="9">
                  <c:v>-48.888888888888886</c:v>
                </c:pt>
                <c:pt idx="10">
                  <c:v>-43.835015357612988</c:v>
                </c:pt>
                <c:pt idx="11">
                  <c:v>-32.802829354553495</c:v>
                </c:pt>
                <c:pt idx="12">
                  <c:v>3.2513181019332213</c:v>
                </c:pt>
                <c:pt idx="13">
                  <c:v>2.1768103065304349</c:v>
                </c:pt>
                <c:pt idx="14">
                  <c:v>6.2222222222222312</c:v>
                </c:pt>
                <c:pt idx="15">
                  <c:v>-6.6079295154185074</c:v>
                </c:pt>
                <c:pt idx="16">
                  <c:v>-0.5821764442454016</c:v>
                </c:pt>
                <c:pt idx="17">
                  <c:v>-1.5219337511190691</c:v>
                </c:pt>
                <c:pt idx="18">
                  <c:v>3.7861915367483299</c:v>
                </c:pt>
                <c:pt idx="19">
                  <c:v>-6.1938958707360987</c:v>
                </c:pt>
                <c:pt idx="20">
                  <c:v>0.8968609865470798</c:v>
                </c:pt>
                <c:pt idx="24">
                  <c:v>-0.40558810274898516</c:v>
                </c:pt>
                <c:pt idx="25">
                  <c:v>-3.8800705467372083</c:v>
                </c:pt>
                <c:pt idx="26">
                  <c:v>3.8787338386090178</c:v>
                </c:pt>
                <c:pt idx="27">
                  <c:v>-0.54005400540053361</c:v>
                </c:pt>
                <c:pt idx="28">
                  <c:v>-21.656911301215676</c:v>
                </c:pt>
                <c:pt idx="29">
                  <c:v>-31.476569407603893</c:v>
                </c:pt>
                <c:pt idx="30">
                  <c:v>2.1576398062527402</c:v>
                </c:pt>
                <c:pt idx="31">
                  <c:v>2.6445540116539679</c:v>
                </c:pt>
                <c:pt idx="32">
                  <c:v>1.0830324909747322</c:v>
                </c:pt>
                <c:pt idx="33">
                  <c:v>-4.4642857142857189</c:v>
                </c:pt>
                <c:pt idx="34">
                  <c:v>1.4751899865891838</c:v>
                </c:pt>
                <c:pt idx="35">
                  <c:v>-1.777777777777767</c:v>
                </c:pt>
                <c:pt idx="36">
                  <c:v>-0.79716563330380696</c:v>
                </c:pt>
                <c:pt idx="37">
                  <c:v>0.39456378781236218</c:v>
                </c:pt>
                <c:pt idx="38">
                  <c:v>0.49571879224875615</c:v>
                </c:pt>
                <c:pt idx="51">
                  <c:v>0.8968609865470798</c:v>
                </c:pt>
                <c:pt idx="52">
                  <c:v>-2.6785714285714279</c:v>
                </c:pt>
                <c:pt idx="53">
                  <c:v>-1.8485915492957756</c:v>
                </c:pt>
                <c:pt idx="57">
                  <c:v>5.3333333333333321</c:v>
                </c:pt>
                <c:pt idx="58">
                  <c:v>-5.1610057344508204</c:v>
                </c:pt>
                <c:pt idx="59">
                  <c:v>3.3707865168539359</c:v>
                </c:pt>
              </c:numCache>
            </c:numRef>
          </c:val>
          <c:smooth val="0"/>
        </c:ser>
        <c:ser>
          <c:idx val="1"/>
          <c:order val="1"/>
          <c:tx>
            <c:v>Median (-0.36%)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1'!$AC$4:$AC$69</c:f>
              <c:numCache>
                <c:formatCode>0.00</c:formatCode>
                <c:ptCount val="66"/>
                <c:pt idx="0">
                  <c:v>-0.3558718861209974</c:v>
                </c:pt>
                <c:pt idx="1">
                  <c:v>-0.3558718861209974</c:v>
                </c:pt>
                <c:pt idx="2">
                  <c:v>-0.3558718861209974</c:v>
                </c:pt>
                <c:pt idx="3">
                  <c:v>-0.3558718861209974</c:v>
                </c:pt>
                <c:pt idx="4">
                  <c:v>-0.3558718861209974</c:v>
                </c:pt>
                <c:pt idx="5">
                  <c:v>-0.3558718861209974</c:v>
                </c:pt>
                <c:pt idx="6">
                  <c:v>-0.3558718861209974</c:v>
                </c:pt>
                <c:pt idx="7">
                  <c:v>-0.3558718861209974</c:v>
                </c:pt>
                <c:pt idx="8">
                  <c:v>-0.3558718861209974</c:v>
                </c:pt>
                <c:pt idx="9">
                  <c:v>-0.3558718861209974</c:v>
                </c:pt>
                <c:pt idx="10">
                  <c:v>-0.3558718861209974</c:v>
                </c:pt>
                <c:pt idx="11">
                  <c:v>-0.3558718861209974</c:v>
                </c:pt>
                <c:pt idx="12">
                  <c:v>-0.3558718861209974</c:v>
                </c:pt>
                <c:pt idx="13">
                  <c:v>-0.3558718861209974</c:v>
                </c:pt>
                <c:pt idx="14">
                  <c:v>-0.3558718861209974</c:v>
                </c:pt>
                <c:pt idx="15">
                  <c:v>-0.3558718861209974</c:v>
                </c:pt>
                <c:pt idx="16">
                  <c:v>-0.3558718861209974</c:v>
                </c:pt>
                <c:pt idx="17">
                  <c:v>-0.3558718861209974</c:v>
                </c:pt>
                <c:pt idx="18">
                  <c:v>-0.3558718861209974</c:v>
                </c:pt>
                <c:pt idx="19">
                  <c:v>-0.3558718861209974</c:v>
                </c:pt>
                <c:pt idx="20">
                  <c:v>-0.3558718861209974</c:v>
                </c:pt>
                <c:pt idx="21">
                  <c:v>-0.3558718861209974</c:v>
                </c:pt>
                <c:pt idx="22">
                  <c:v>-0.3558718861209974</c:v>
                </c:pt>
                <c:pt idx="23">
                  <c:v>-0.3558718861209974</c:v>
                </c:pt>
                <c:pt idx="24">
                  <c:v>-0.3558718861209974</c:v>
                </c:pt>
                <c:pt idx="25">
                  <c:v>-0.3558718861209974</c:v>
                </c:pt>
                <c:pt idx="26">
                  <c:v>-0.3558718861209974</c:v>
                </c:pt>
                <c:pt idx="27">
                  <c:v>-0.3558718861209974</c:v>
                </c:pt>
                <c:pt idx="28">
                  <c:v>-0.3558718861209974</c:v>
                </c:pt>
                <c:pt idx="29">
                  <c:v>-0.3558718861209974</c:v>
                </c:pt>
                <c:pt idx="30">
                  <c:v>-0.3558718861209974</c:v>
                </c:pt>
                <c:pt idx="31">
                  <c:v>-0.3558718861209974</c:v>
                </c:pt>
                <c:pt idx="32">
                  <c:v>-0.3558718861209974</c:v>
                </c:pt>
                <c:pt idx="33">
                  <c:v>-0.3558718861209974</c:v>
                </c:pt>
                <c:pt idx="34">
                  <c:v>-0.3558718861209974</c:v>
                </c:pt>
                <c:pt idx="35">
                  <c:v>-0.3558718861209974</c:v>
                </c:pt>
                <c:pt idx="36">
                  <c:v>-0.3558718861209974</c:v>
                </c:pt>
                <c:pt idx="37">
                  <c:v>-0.3558718861209974</c:v>
                </c:pt>
                <c:pt idx="38">
                  <c:v>-0.3558718861209974</c:v>
                </c:pt>
                <c:pt idx="39">
                  <c:v>-0.3558718861209974</c:v>
                </c:pt>
                <c:pt idx="40">
                  <c:v>-0.3558718861209974</c:v>
                </c:pt>
                <c:pt idx="41">
                  <c:v>-0.3558718861209974</c:v>
                </c:pt>
                <c:pt idx="42">
                  <c:v>-0.3558718861209974</c:v>
                </c:pt>
                <c:pt idx="43">
                  <c:v>-0.3558718861209974</c:v>
                </c:pt>
                <c:pt idx="44">
                  <c:v>-0.3558718861209974</c:v>
                </c:pt>
                <c:pt idx="45">
                  <c:v>-0.3558718861209974</c:v>
                </c:pt>
                <c:pt idx="46">
                  <c:v>-0.3558718861209974</c:v>
                </c:pt>
                <c:pt idx="47">
                  <c:v>-0.3558718861209974</c:v>
                </c:pt>
                <c:pt idx="48">
                  <c:v>-0.3558718861209974</c:v>
                </c:pt>
                <c:pt idx="49">
                  <c:v>-0.3558718861209974</c:v>
                </c:pt>
                <c:pt idx="50">
                  <c:v>-0.3558718861209974</c:v>
                </c:pt>
                <c:pt idx="51">
                  <c:v>-0.3558718861209974</c:v>
                </c:pt>
                <c:pt idx="52">
                  <c:v>-0.3558718861209974</c:v>
                </c:pt>
                <c:pt idx="53">
                  <c:v>-0.3558718861209974</c:v>
                </c:pt>
                <c:pt idx="54">
                  <c:v>-0.3558718861209974</c:v>
                </c:pt>
                <c:pt idx="55">
                  <c:v>-0.3558718861209974</c:v>
                </c:pt>
                <c:pt idx="56">
                  <c:v>-0.3558718861209974</c:v>
                </c:pt>
                <c:pt idx="57">
                  <c:v>-0.3558718861209974</c:v>
                </c:pt>
                <c:pt idx="58">
                  <c:v>-0.3558718861209974</c:v>
                </c:pt>
                <c:pt idx="59">
                  <c:v>-0.3558718861209974</c:v>
                </c:pt>
                <c:pt idx="60">
                  <c:v>-0.3558718861209974</c:v>
                </c:pt>
                <c:pt idx="61">
                  <c:v>-0.3558718861209974</c:v>
                </c:pt>
                <c:pt idx="62">
                  <c:v>-0.3558718861209974</c:v>
                </c:pt>
                <c:pt idx="63">
                  <c:v>-0.3558718861209974</c:v>
                </c:pt>
                <c:pt idx="64">
                  <c:v>-0.3558718861209974</c:v>
                </c:pt>
                <c:pt idx="65">
                  <c:v>-0.3558718861209974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1'!$AD$4:$AD$69</c:f>
              <c:numCache>
                <c:formatCode>0.00</c:formatCode>
                <c:ptCount val="66"/>
                <c:pt idx="0">
                  <c:v>-5.3558718861209975</c:v>
                </c:pt>
                <c:pt idx="1">
                  <c:v>-5.3558718861209975</c:v>
                </c:pt>
                <c:pt idx="2">
                  <c:v>-5.3558718861209975</c:v>
                </c:pt>
                <c:pt idx="3">
                  <c:v>-5.3558718861209975</c:v>
                </c:pt>
                <c:pt idx="4">
                  <c:v>-5.3558718861209975</c:v>
                </c:pt>
                <c:pt idx="5">
                  <c:v>-5.3558718861209975</c:v>
                </c:pt>
                <c:pt idx="6">
                  <c:v>-5.3558718861209975</c:v>
                </c:pt>
                <c:pt idx="7">
                  <c:v>-5.3558718861209975</c:v>
                </c:pt>
                <c:pt idx="8">
                  <c:v>-5.3558718861209975</c:v>
                </c:pt>
                <c:pt idx="9">
                  <c:v>-5.3558718861209975</c:v>
                </c:pt>
                <c:pt idx="10">
                  <c:v>-5.3558718861209975</c:v>
                </c:pt>
                <c:pt idx="11">
                  <c:v>-5.3558718861209975</c:v>
                </c:pt>
                <c:pt idx="12">
                  <c:v>-5.3558718861209975</c:v>
                </c:pt>
                <c:pt idx="13">
                  <c:v>-5.3558718861209975</c:v>
                </c:pt>
                <c:pt idx="14">
                  <c:v>-5.3558718861209975</c:v>
                </c:pt>
                <c:pt idx="15">
                  <c:v>-5.3558718861209975</c:v>
                </c:pt>
                <c:pt idx="16">
                  <c:v>-5.3558718861209975</c:v>
                </c:pt>
                <c:pt idx="17">
                  <c:v>-5.3558718861209975</c:v>
                </c:pt>
                <c:pt idx="18">
                  <c:v>-5.3558718861209975</c:v>
                </c:pt>
                <c:pt idx="19">
                  <c:v>-5.3558718861209975</c:v>
                </c:pt>
                <c:pt idx="20">
                  <c:v>-5.3558718861209975</c:v>
                </c:pt>
                <c:pt idx="21">
                  <c:v>-5.3558718861209975</c:v>
                </c:pt>
                <c:pt idx="22">
                  <c:v>-5.3558718861209975</c:v>
                </c:pt>
                <c:pt idx="23">
                  <c:v>-5.3558718861209975</c:v>
                </c:pt>
                <c:pt idx="24">
                  <c:v>-5.3558718861209975</c:v>
                </c:pt>
                <c:pt idx="25">
                  <c:v>-5.3558718861209975</c:v>
                </c:pt>
                <c:pt idx="26">
                  <c:v>-5.3558718861209975</c:v>
                </c:pt>
                <c:pt idx="27">
                  <c:v>-5.3558718861209975</c:v>
                </c:pt>
                <c:pt idx="28">
                  <c:v>-5.3558718861209975</c:v>
                </c:pt>
                <c:pt idx="29">
                  <c:v>-5.3558718861209975</c:v>
                </c:pt>
                <c:pt idx="30">
                  <c:v>-5.3558718861209975</c:v>
                </c:pt>
                <c:pt idx="31">
                  <c:v>-5.3558718861209975</c:v>
                </c:pt>
                <c:pt idx="32">
                  <c:v>-5.3558718861209975</c:v>
                </c:pt>
                <c:pt idx="33">
                  <c:v>-5.3558718861209975</c:v>
                </c:pt>
                <c:pt idx="34">
                  <c:v>-5.3558718861209975</c:v>
                </c:pt>
                <c:pt idx="35">
                  <c:v>-5.3558718861209975</c:v>
                </c:pt>
                <c:pt idx="36">
                  <c:v>-5.3558718861209975</c:v>
                </c:pt>
                <c:pt idx="37">
                  <c:v>-5.3558718861209975</c:v>
                </c:pt>
                <c:pt idx="38">
                  <c:v>-5.3558718861209975</c:v>
                </c:pt>
                <c:pt idx="39">
                  <c:v>-5.3558718861209975</c:v>
                </c:pt>
                <c:pt idx="40">
                  <c:v>-5.3558718861209975</c:v>
                </c:pt>
                <c:pt idx="41">
                  <c:v>-5.3558718861209975</c:v>
                </c:pt>
                <c:pt idx="42">
                  <c:v>-5.3558718861209975</c:v>
                </c:pt>
                <c:pt idx="43">
                  <c:v>-5.3558718861209975</c:v>
                </c:pt>
                <c:pt idx="44">
                  <c:v>-5.3558718861209975</c:v>
                </c:pt>
                <c:pt idx="45">
                  <c:v>-5.3558718861209975</c:v>
                </c:pt>
                <c:pt idx="46">
                  <c:v>-5.3558718861209975</c:v>
                </c:pt>
                <c:pt idx="47">
                  <c:v>-5.3558718861209975</c:v>
                </c:pt>
                <c:pt idx="48">
                  <c:v>-5.3558718861209975</c:v>
                </c:pt>
                <c:pt idx="49">
                  <c:v>-5.3558718861209975</c:v>
                </c:pt>
                <c:pt idx="50">
                  <c:v>-5.3558718861209975</c:v>
                </c:pt>
                <c:pt idx="51">
                  <c:v>-5.3558718861209975</c:v>
                </c:pt>
                <c:pt idx="52">
                  <c:v>-5.3558718861209975</c:v>
                </c:pt>
                <c:pt idx="53">
                  <c:v>-5.3558718861209975</c:v>
                </c:pt>
                <c:pt idx="54">
                  <c:v>-5.3558718861209975</c:v>
                </c:pt>
                <c:pt idx="55">
                  <c:v>-5.3558718861209975</c:v>
                </c:pt>
                <c:pt idx="56">
                  <c:v>-5.3558718861209975</c:v>
                </c:pt>
                <c:pt idx="57">
                  <c:v>-5.3558718861209975</c:v>
                </c:pt>
                <c:pt idx="58">
                  <c:v>-5.3558718861209975</c:v>
                </c:pt>
                <c:pt idx="59">
                  <c:v>-5.3558718861209975</c:v>
                </c:pt>
                <c:pt idx="60">
                  <c:v>-5.3558718861209975</c:v>
                </c:pt>
                <c:pt idx="61">
                  <c:v>-5.3558718861209975</c:v>
                </c:pt>
                <c:pt idx="62">
                  <c:v>-5.3558718861209975</c:v>
                </c:pt>
                <c:pt idx="63">
                  <c:v>-5.3558718861209975</c:v>
                </c:pt>
                <c:pt idx="64">
                  <c:v>-5.3558718861209975</c:v>
                </c:pt>
                <c:pt idx="65">
                  <c:v>-5.3558718861209975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1'!$AE$4:$AE$69</c:f>
              <c:numCache>
                <c:formatCode>0.00</c:formatCode>
                <c:ptCount val="66"/>
                <c:pt idx="0">
                  <c:v>4.6441281138790025</c:v>
                </c:pt>
                <c:pt idx="1">
                  <c:v>4.6441281138790025</c:v>
                </c:pt>
                <c:pt idx="2">
                  <c:v>4.6441281138790025</c:v>
                </c:pt>
                <c:pt idx="3">
                  <c:v>4.6441281138790025</c:v>
                </c:pt>
                <c:pt idx="4">
                  <c:v>4.6441281138790025</c:v>
                </c:pt>
                <c:pt idx="5">
                  <c:v>4.6441281138790025</c:v>
                </c:pt>
                <c:pt idx="6">
                  <c:v>4.6441281138790025</c:v>
                </c:pt>
                <c:pt idx="7">
                  <c:v>4.6441281138790025</c:v>
                </c:pt>
                <c:pt idx="8">
                  <c:v>4.6441281138790025</c:v>
                </c:pt>
                <c:pt idx="9">
                  <c:v>4.6441281138790025</c:v>
                </c:pt>
                <c:pt idx="10">
                  <c:v>4.6441281138790025</c:v>
                </c:pt>
                <c:pt idx="11">
                  <c:v>4.6441281138790025</c:v>
                </c:pt>
                <c:pt idx="12">
                  <c:v>4.6441281138790025</c:v>
                </c:pt>
                <c:pt idx="13">
                  <c:v>4.6441281138790025</c:v>
                </c:pt>
                <c:pt idx="14">
                  <c:v>4.6441281138790025</c:v>
                </c:pt>
                <c:pt idx="15">
                  <c:v>4.6441281138790025</c:v>
                </c:pt>
                <c:pt idx="16">
                  <c:v>4.6441281138790025</c:v>
                </c:pt>
                <c:pt idx="17">
                  <c:v>4.6441281138790025</c:v>
                </c:pt>
                <c:pt idx="18">
                  <c:v>4.6441281138790025</c:v>
                </c:pt>
                <c:pt idx="19">
                  <c:v>4.6441281138790025</c:v>
                </c:pt>
                <c:pt idx="20">
                  <c:v>4.6441281138790025</c:v>
                </c:pt>
                <c:pt idx="21">
                  <c:v>4.6441281138790025</c:v>
                </c:pt>
                <c:pt idx="22">
                  <c:v>4.6441281138790025</c:v>
                </c:pt>
                <c:pt idx="23">
                  <c:v>4.6441281138790025</c:v>
                </c:pt>
                <c:pt idx="24">
                  <c:v>4.6441281138790025</c:v>
                </c:pt>
                <c:pt idx="25">
                  <c:v>4.6441281138790025</c:v>
                </c:pt>
                <c:pt idx="26">
                  <c:v>4.6441281138790025</c:v>
                </c:pt>
                <c:pt idx="27">
                  <c:v>4.6441281138790025</c:v>
                </c:pt>
                <c:pt idx="28">
                  <c:v>4.6441281138790025</c:v>
                </c:pt>
                <c:pt idx="29">
                  <c:v>4.6441281138790025</c:v>
                </c:pt>
                <c:pt idx="30">
                  <c:v>4.6441281138790025</c:v>
                </c:pt>
                <c:pt idx="31">
                  <c:v>4.6441281138790025</c:v>
                </c:pt>
                <c:pt idx="32">
                  <c:v>4.6441281138790025</c:v>
                </c:pt>
                <c:pt idx="33">
                  <c:v>4.6441281138790025</c:v>
                </c:pt>
                <c:pt idx="34">
                  <c:v>4.6441281138790025</c:v>
                </c:pt>
                <c:pt idx="35">
                  <c:v>4.6441281138790025</c:v>
                </c:pt>
                <c:pt idx="36">
                  <c:v>4.6441281138790025</c:v>
                </c:pt>
                <c:pt idx="37">
                  <c:v>4.6441281138790025</c:v>
                </c:pt>
                <c:pt idx="38">
                  <c:v>4.6441281138790025</c:v>
                </c:pt>
                <c:pt idx="39">
                  <c:v>4.6441281138790025</c:v>
                </c:pt>
                <c:pt idx="40">
                  <c:v>4.6441281138790025</c:v>
                </c:pt>
                <c:pt idx="41">
                  <c:v>4.6441281138790025</c:v>
                </c:pt>
                <c:pt idx="42">
                  <c:v>4.6441281138790025</c:v>
                </c:pt>
                <c:pt idx="43">
                  <c:v>4.6441281138790025</c:v>
                </c:pt>
                <c:pt idx="44">
                  <c:v>4.6441281138790025</c:v>
                </c:pt>
                <c:pt idx="45">
                  <c:v>4.6441281138790025</c:v>
                </c:pt>
                <c:pt idx="46">
                  <c:v>4.6441281138790025</c:v>
                </c:pt>
                <c:pt idx="47">
                  <c:v>4.6441281138790025</c:v>
                </c:pt>
                <c:pt idx="48">
                  <c:v>4.6441281138790025</c:v>
                </c:pt>
                <c:pt idx="49">
                  <c:v>4.6441281138790025</c:v>
                </c:pt>
                <c:pt idx="50">
                  <c:v>4.6441281138790025</c:v>
                </c:pt>
                <c:pt idx="51">
                  <c:v>4.6441281138790025</c:v>
                </c:pt>
                <c:pt idx="52">
                  <c:v>4.6441281138790025</c:v>
                </c:pt>
                <c:pt idx="53">
                  <c:v>4.6441281138790025</c:v>
                </c:pt>
                <c:pt idx="54">
                  <c:v>4.6441281138790025</c:v>
                </c:pt>
                <c:pt idx="55">
                  <c:v>4.6441281138790025</c:v>
                </c:pt>
                <c:pt idx="56">
                  <c:v>4.6441281138790025</c:v>
                </c:pt>
                <c:pt idx="57">
                  <c:v>4.6441281138790025</c:v>
                </c:pt>
                <c:pt idx="58">
                  <c:v>4.6441281138790025</c:v>
                </c:pt>
                <c:pt idx="59">
                  <c:v>4.6441281138790025</c:v>
                </c:pt>
                <c:pt idx="60">
                  <c:v>4.6441281138790025</c:v>
                </c:pt>
                <c:pt idx="61">
                  <c:v>4.6441281138790025</c:v>
                </c:pt>
                <c:pt idx="62">
                  <c:v>4.6441281138790025</c:v>
                </c:pt>
                <c:pt idx="63">
                  <c:v>4.6441281138790025</c:v>
                </c:pt>
                <c:pt idx="64">
                  <c:v>4.6441281138790025</c:v>
                </c:pt>
                <c:pt idx="65">
                  <c:v>4.6441281138790025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1'!$AF$4:$AF$69</c:f>
              <c:numCache>
                <c:formatCode>0.00</c:formatCode>
                <c:ptCount val="66"/>
                <c:pt idx="0">
                  <c:v>-11.688123666866616</c:v>
                </c:pt>
                <c:pt idx="1">
                  <c:v>-11.688123666866616</c:v>
                </c:pt>
                <c:pt idx="2">
                  <c:v>-11.688123666866616</c:v>
                </c:pt>
                <c:pt idx="3">
                  <c:v>-11.688123666866616</c:v>
                </c:pt>
                <c:pt idx="4">
                  <c:v>-11.688123666866616</c:v>
                </c:pt>
                <c:pt idx="5">
                  <c:v>-11.688123666866616</c:v>
                </c:pt>
                <c:pt idx="6">
                  <c:v>-11.688123666866616</c:v>
                </c:pt>
                <c:pt idx="7">
                  <c:v>-11.688123666866616</c:v>
                </c:pt>
                <c:pt idx="8">
                  <c:v>-11.688123666866616</c:v>
                </c:pt>
                <c:pt idx="9">
                  <c:v>-11.688123666866616</c:v>
                </c:pt>
                <c:pt idx="10">
                  <c:v>-11.688123666866616</c:v>
                </c:pt>
                <c:pt idx="11">
                  <c:v>-11.688123666866616</c:v>
                </c:pt>
                <c:pt idx="12">
                  <c:v>-11.688123666866616</c:v>
                </c:pt>
                <c:pt idx="13">
                  <c:v>-11.688123666866616</c:v>
                </c:pt>
                <c:pt idx="14">
                  <c:v>-11.688123666866616</c:v>
                </c:pt>
                <c:pt idx="15">
                  <c:v>-11.688123666866616</c:v>
                </c:pt>
                <c:pt idx="16">
                  <c:v>-11.688123666866616</c:v>
                </c:pt>
                <c:pt idx="17">
                  <c:v>-11.688123666866616</c:v>
                </c:pt>
                <c:pt idx="18">
                  <c:v>-11.688123666866616</c:v>
                </c:pt>
                <c:pt idx="19">
                  <c:v>-11.688123666866616</c:v>
                </c:pt>
                <c:pt idx="20">
                  <c:v>-11.688123666866616</c:v>
                </c:pt>
                <c:pt idx="21">
                  <c:v>-11.688123666866616</c:v>
                </c:pt>
                <c:pt idx="22">
                  <c:v>-11.688123666866616</c:v>
                </c:pt>
                <c:pt idx="23">
                  <c:v>-11.688123666866616</c:v>
                </c:pt>
                <c:pt idx="24">
                  <c:v>-11.688123666866616</c:v>
                </c:pt>
                <c:pt idx="25">
                  <c:v>-11.688123666866616</c:v>
                </c:pt>
                <c:pt idx="26">
                  <c:v>-11.688123666866616</c:v>
                </c:pt>
                <c:pt idx="27">
                  <c:v>-11.688123666866616</c:v>
                </c:pt>
                <c:pt idx="28">
                  <c:v>-11.688123666866616</c:v>
                </c:pt>
                <c:pt idx="29">
                  <c:v>-11.688123666866616</c:v>
                </c:pt>
                <c:pt idx="30">
                  <c:v>-11.688123666866616</c:v>
                </c:pt>
                <c:pt idx="31">
                  <c:v>-11.688123666866616</c:v>
                </c:pt>
                <c:pt idx="32">
                  <c:v>-11.688123666866616</c:v>
                </c:pt>
                <c:pt idx="33">
                  <c:v>-11.688123666866616</c:v>
                </c:pt>
                <c:pt idx="34">
                  <c:v>-11.688123666866616</c:v>
                </c:pt>
                <c:pt idx="35">
                  <c:v>-11.688123666866616</c:v>
                </c:pt>
                <c:pt idx="36">
                  <c:v>-11.688123666866616</c:v>
                </c:pt>
                <c:pt idx="37">
                  <c:v>-11.688123666866616</c:v>
                </c:pt>
                <c:pt idx="38">
                  <c:v>-11.688123666866616</c:v>
                </c:pt>
                <c:pt idx="39">
                  <c:v>-11.688123666866616</c:v>
                </c:pt>
                <c:pt idx="40">
                  <c:v>-11.688123666866616</c:v>
                </c:pt>
                <c:pt idx="41">
                  <c:v>-11.688123666866616</c:v>
                </c:pt>
                <c:pt idx="42">
                  <c:v>-11.688123666866616</c:v>
                </c:pt>
                <c:pt idx="43">
                  <c:v>-11.688123666866616</c:v>
                </c:pt>
                <c:pt idx="44">
                  <c:v>-11.688123666866616</c:v>
                </c:pt>
                <c:pt idx="45">
                  <c:v>-11.688123666866616</c:v>
                </c:pt>
                <c:pt idx="46">
                  <c:v>-11.688123666866616</c:v>
                </c:pt>
                <c:pt idx="47">
                  <c:v>-11.688123666866616</c:v>
                </c:pt>
                <c:pt idx="48">
                  <c:v>-11.688123666866616</c:v>
                </c:pt>
                <c:pt idx="49">
                  <c:v>-11.688123666866616</c:v>
                </c:pt>
                <c:pt idx="50">
                  <c:v>-11.688123666866616</c:v>
                </c:pt>
                <c:pt idx="51">
                  <c:v>-11.688123666866616</c:v>
                </c:pt>
                <c:pt idx="52">
                  <c:v>-11.688123666866616</c:v>
                </c:pt>
                <c:pt idx="53">
                  <c:v>-11.688123666866616</c:v>
                </c:pt>
                <c:pt idx="54">
                  <c:v>-11.688123666866616</c:v>
                </c:pt>
                <c:pt idx="55">
                  <c:v>-11.688123666866616</c:v>
                </c:pt>
                <c:pt idx="56">
                  <c:v>-11.688123666866616</c:v>
                </c:pt>
                <c:pt idx="57">
                  <c:v>-11.688123666866616</c:v>
                </c:pt>
                <c:pt idx="58">
                  <c:v>-11.688123666866616</c:v>
                </c:pt>
                <c:pt idx="59">
                  <c:v>-11.688123666866616</c:v>
                </c:pt>
                <c:pt idx="60">
                  <c:v>-11.688123666866616</c:v>
                </c:pt>
                <c:pt idx="61">
                  <c:v>-11.688123666866616</c:v>
                </c:pt>
                <c:pt idx="62">
                  <c:v>-11.688123666866616</c:v>
                </c:pt>
                <c:pt idx="63">
                  <c:v>-11.688123666866616</c:v>
                </c:pt>
                <c:pt idx="64">
                  <c:v>-11.688123666866616</c:v>
                </c:pt>
                <c:pt idx="65">
                  <c:v>-11.688123666866616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1'!$AG$4:$AG$69</c:f>
              <c:numCache>
                <c:formatCode>0.00</c:formatCode>
                <c:ptCount val="66"/>
                <c:pt idx="0">
                  <c:v>10.976379894624621</c:v>
                </c:pt>
                <c:pt idx="1">
                  <c:v>10.976379894624621</c:v>
                </c:pt>
                <c:pt idx="2">
                  <c:v>10.976379894624621</c:v>
                </c:pt>
                <c:pt idx="3">
                  <c:v>10.976379894624621</c:v>
                </c:pt>
                <c:pt idx="4">
                  <c:v>10.976379894624621</c:v>
                </c:pt>
                <c:pt idx="5">
                  <c:v>10.976379894624621</c:v>
                </c:pt>
                <c:pt idx="6">
                  <c:v>10.976379894624621</c:v>
                </c:pt>
                <c:pt idx="7">
                  <c:v>10.976379894624621</c:v>
                </c:pt>
                <c:pt idx="8">
                  <c:v>10.976379894624621</c:v>
                </c:pt>
                <c:pt idx="9">
                  <c:v>10.976379894624621</c:v>
                </c:pt>
                <c:pt idx="10">
                  <c:v>10.976379894624621</c:v>
                </c:pt>
                <c:pt idx="11">
                  <c:v>10.976379894624621</c:v>
                </c:pt>
                <c:pt idx="12">
                  <c:v>10.976379894624621</c:v>
                </c:pt>
                <c:pt idx="13">
                  <c:v>10.976379894624621</c:v>
                </c:pt>
                <c:pt idx="14">
                  <c:v>10.976379894624621</c:v>
                </c:pt>
                <c:pt idx="15">
                  <c:v>10.976379894624621</c:v>
                </c:pt>
                <c:pt idx="16">
                  <c:v>10.976379894624621</c:v>
                </c:pt>
                <c:pt idx="17">
                  <c:v>10.976379894624621</c:v>
                </c:pt>
                <c:pt idx="18">
                  <c:v>10.976379894624621</c:v>
                </c:pt>
                <c:pt idx="19">
                  <c:v>10.976379894624621</c:v>
                </c:pt>
                <c:pt idx="20">
                  <c:v>10.976379894624621</c:v>
                </c:pt>
                <c:pt idx="21">
                  <c:v>10.976379894624621</c:v>
                </c:pt>
                <c:pt idx="22">
                  <c:v>10.976379894624621</c:v>
                </c:pt>
                <c:pt idx="23">
                  <c:v>10.976379894624621</c:v>
                </c:pt>
                <c:pt idx="24">
                  <c:v>10.976379894624621</c:v>
                </c:pt>
                <c:pt idx="25">
                  <c:v>10.976379894624621</c:v>
                </c:pt>
                <c:pt idx="26">
                  <c:v>10.976379894624621</c:v>
                </c:pt>
                <c:pt idx="27">
                  <c:v>10.976379894624621</c:v>
                </c:pt>
                <c:pt idx="28">
                  <c:v>10.976379894624621</c:v>
                </c:pt>
                <c:pt idx="29">
                  <c:v>10.976379894624621</c:v>
                </c:pt>
                <c:pt idx="30">
                  <c:v>10.976379894624621</c:v>
                </c:pt>
                <c:pt idx="31">
                  <c:v>10.976379894624621</c:v>
                </c:pt>
                <c:pt idx="32">
                  <c:v>10.976379894624621</c:v>
                </c:pt>
                <c:pt idx="33">
                  <c:v>10.976379894624621</c:v>
                </c:pt>
                <c:pt idx="34">
                  <c:v>10.976379894624621</c:v>
                </c:pt>
                <c:pt idx="35">
                  <c:v>10.976379894624621</c:v>
                </c:pt>
                <c:pt idx="36">
                  <c:v>10.976379894624621</c:v>
                </c:pt>
                <c:pt idx="37">
                  <c:v>10.976379894624621</c:v>
                </c:pt>
                <c:pt idx="38">
                  <c:v>10.976379894624621</c:v>
                </c:pt>
                <c:pt idx="39">
                  <c:v>10.976379894624621</c:v>
                </c:pt>
                <c:pt idx="40">
                  <c:v>10.976379894624621</c:v>
                </c:pt>
                <c:pt idx="41">
                  <c:v>10.976379894624621</c:v>
                </c:pt>
                <c:pt idx="42">
                  <c:v>10.976379894624621</c:v>
                </c:pt>
                <c:pt idx="43">
                  <c:v>10.976379894624621</c:v>
                </c:pt>
                <c:pt idx="44">
                  <c:v>10.976379894624621</c:v>
                </c:pt>
                <c:pt idx="45">
                  <c:v>10.976379894624621</c:v>
                </c:pt>
                <c:pt idx="46">
                  <c:v>10.976379894624621</c:v>
                </c:pt>
                <c:pt idx="47">
                  <c:v>10.976379894624621</c:v>
                </c:pt>
                <c:pt idx="48">
                  <c:v>10.976379894624621</c:v>
                </c:pt>
                <c:pt idx="49">
                  <c:v>10.976379894624621</c:v>
                </c:pt>
                <c:pt idx="50">
                  <c:v>10.976379894624621</c:v>
                </c:pt>
                <c:pt idx="51">
                  <c:v>10.976379894624621</c:v>
                </c:pt>
                <c:pt idx="52">
                  <c:v>10.976379894624621</c:v>
                </c:pt>
                <c:pt idx="53">
                  <c:v>10.976379894624621</c:v>
                </c:pt>
                <c:pt idx="54">
                  <c:v>10.976379894624621</c:v>
                </c:pt>
                <c:pt idx="55">
                  <c:v>10.976379894624621</c:v>
                </c:pt>
                <c:pt idx="56">
                  <c:v>10.976379894624621</c:v>
                </c:pt>
                <c:pt idx="57">
                  <c:v>10.976379894624621</c:v>
                </c:pt>
                <c:pt idx="58">
                  <c:v>10.976379894624621</c:v>
                </c:pt>
                <c:pt idx="59">
                  <c:v>10.976379894624621</c:v>
                </c:pt>
                <c:pt idx="60">
                  <c:v>10.976379894624621</c:v>
                </c:pt>
                <c:pt idx="61">
                  <c:v>10.976379894624621</c:v>
                </c:pt>
                <c:pt idx="62">
                  <c:v>10.976379894624621</c:v>
                </c:pt>
                <c:pt idx="63">
                  <c:v>10.976379894624621</c:v>
                </c:pt>
                <c:pt idx="64">
                  <c:v>10.976379894624621</c:v>
                </c:pt>
                <c:pt idx="65">
                  <c:v>10.976379894624621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23472"/>
        <c:axId val="241323864"/>
      </c:lineChart>
      <c:catAx>
        <c:axId val="24132347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323864"/>
        <c:crossesAt val="-20"/>
        <c:auto val="1"/>
        <c:lblAlgn val="ctr"/>
        <c:lblOffset val="100"/>
        <c:tickLblSkip val="3"/>
        <c:tickMarkSkip val="3"/>
        <c:noMultiLvlLbl val="0"/>
      </c:catAx>
      <c:valAx>
        <c:axId val="241323864"/>
        <c:scaling>
          <c:orientation val="minMax"/>
          <c:max val="2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323472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2015
Sediment Mass Percent Difference Results
Class 1 Target Sediment Mass = 112.5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FF00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1'!$U$4:$U$69</c:f>
              <c:numCache>
                <c:formatCode>0.00</c:formatCode>
                <c:ptCount val="66"/>
                <c:pt idx="0">
                  <c:v>-6.7864448990482957</c:v>
                </c:pt>
                <c:pt idx="1">
                  <c:v>-30.562908064231515</c:v>
                </c:pt>
                <c:pt idx="2">
                  <c:v>-22.119487908961595</c:v>
                </c:pt>
                <c:pt idx="3">
                  <c:v>-3.432331495642897</c:v>
                </c:pt>
                <c:pt idx="4">
                  <c:v>-2.7480371163454671</c:v>
                </c:pt>
                <c:pt idx="5">
                  <c:v>-4.6984634514610439</c:v>
                </c:pt>
                <c:pt idx="6">
                  <c:v>-24.466192170818502</c:v>
                </c:pt>
                <c:pt idx="7">
                  <c:v>-39.785905441570023</c:v>
                </c:pt>
                <c:pt idx="8">
                  <c:v>-19.932612165277529</c:v>
                </c:pt>
                <c:pt idx="9">
                  <c:v>-24.446026519533678</c:v>
                </c:pt>
                <c:pt idx="10">
                  <c:v>-23.596904740727563</c:v>
                </c:pt>
                <c:pt idx="11">
                  <c:v>-24.58521870286576</c:v>
                </c:pt>
                <c:pt idx="12">
                  <c:v>-5.0880626223092005</c:v>
                </c:pt>
                <c:pt idx="13">
                  <c:v>-8.1714133617247882</c:v>
                </c:pt>
                <c:pt idx="14">
                  <c:v>2.5115781973637366</c:v>
                </c:pt>
                <c:pt idx="15">
                  <c:v>-17.523033309709422</c:v>
                </c:pt>
                <c:pt idx="16">
                  <c:v>-15.069222577209807</c:v>
                </c:pt>
                <c:pt idx="17">
                  <c:v>-20.516243880729863</c:v>
                </c:pt>
                <c:pt idx="18">
                  <c:v>-6.2777088136194275</c:v>
                </c:pt>
                <c:pt idx="19">
                  <c:v>-4.0973340490248589</c:v>
                </c:pt>
                <c:pt idx="20">
                  <c:v>-6.7200712060525154</c:v>
                </c:pt>
                <c:pt idx="21">
                  <c:v>-12.920102864236943</c:v>
                </c:pt>
                <c:pt idx="22">
                  <c:v>-2.1507287593316793</c:v>
                </c:pt>
                <c:pt idx="23">
                  <c:v>-20.39093736117281</c:v>
                </c:pt>
                <c:pt idx="24">
                  <c:v>-10.96682380147648</c:v>
                </c:pt>
                <c:pt idx="25">
                  <c:v>-12.931798051372898</c:v>
                </c:pt>
                <c:pt idx="26">
                  <c:v>-3.9044392939917945</c:v>
                </c:pt>
                <c:pt idx="27">
                  <c:v>-17.031738936075111</c:v>
                </c:pt>
                <c:pt idx="28">
                  <c:v>-19.221540922420687</c:v>
                </c:pt>
                <c:pt idx="29">
                  <c:v>-25.34660504799146</c:v>
                </c:pt>
                <c:pt idx="30">
                  <c:v>-6.1943752224991053</c:v>
                </c:pt>
                <c:pt idx="31">
                  <c:v>-6.7094359796845717</c:v>
                </c:pt>
                <c:pt idx="32">
                  <c:v>-3.1224979983987184</c:v>
                </c:pt>
                <c:pt idx="33">
                  <c:v>-29.29382540809085</c:v>
                </c:pt>
                <c:pt idx="34">
                  <c:v>-15.747330960854086</c:v>
                </c:pt>
                <c:pt idx="35">
                  <c:v>-15.462814339218831</c:v>
                </c:pt>
                <c:pt idx="36">
                  <c:v>-24.471299093655585</c:v>
                </c:pt>
                <c:pt idx="37">
                  <c:v>-26.100489106269453</c:v>
                </c:pt>
                <c:pt idx="38">
                  <c:v>-28.386924378729844</c:v>
                </c:pt>
                <c:pt idx="39">
                  <c:v>-22.210395600496714</c:v>
                </c:pt>
                <c:pt idx="40">
                  <c:v>-5.7023396494973753</c:v>
                </c:pt>
                <c:pt idx="41">
                  <c:v>-20.883002207505523</c:v>
                </c:pt>
                <c:pt idx="42">
                  <c:v>-29.666607238366915</c:v>
                </c:pt>
                <c:pt idx="43">
                  <c:v>-18.114143920595545</c:v>
                </c:pt>
                <c:pt idx="44">
                  <c:v>-23.145268769435809</c:v>
                </c:pt>
                <c:pt idx="45">
                  <c:v>-27.64559659090909</c:v>
                </c:pt>
                <c:pt idx="46">
                  <c:v>-9.6647995020894495</c:v>
                </c:pt>
                <c:pt idx="47">
                  <c:v>-15.398985855350942</c:v>
                </c:pt>
                <c:pt idx="48">
                  <c:v>-4.9217990633560058</c:v>
                </c:pt>
                <c:pt idx="49">
                  <c:v>-3.9971448965024963</c:v>
                </c:pt>
                <c:pt idx="50">
                  <c:v>-27.886323268206038</c:v>
                </c:pt>
                <c:pt idx="51">
                  <c:v>-17.839957226875779</c:v>
                </c:pt>
                <c:pt idx="52">
                  <c:v>-17.425459739332268</c:v>
                </c:pt>
                <c:pt idx="53">
                  <c:v>-19.455322178711292</c:v>
                </c:pt>
                <c:pt idx="54">
                  <c:v>-6.7653088510562549</c:v>
                </c:pt>
                <c:pt idx="55">
                  <c:v>-12.718204488778046</c:v>
                </c:pt>
                <c:pt idx="56">
                  <c:v>-2.8185293856139468</c:v>
                </c:pt>
                <c:pt idx="57">
                  <c:v>-16.406737367436065</c:v>
                </c:pt>
                <c:pt idx="58">
                  <c:v>-23.52628783855549</c:v>
                </c:pt>
                <c:pt idx="59">
                  <c:v>-6.5069717554522777</c:v>
                </c:pt>
                <c:pt idx="60">
                  <c:v>-18.336450262712617</c:v>
                </c:pt>
                <c:pt idx="61">
                  <c:v>-12.88793488954477</c:v>
                </c:pt>
                <c:pt idx="62">
                  <c:v>-19.324744557974235</c:v>
                </c:pt>
              </c:numCache>
            </c:numRef>
          </c:val>
          <c:smooth val="0"/>
        </c:ser>
        <c:ser>
          <c:idx val="1"/>
          <c:order val="1"/>
          <c:tx>
            <c:v>Median (-16.41%)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1'!$AH$4:$AH$69</c:f>
              <c:numCache>
                <c:formatCode>0.00</c:formatCode>
                <c:ptCount val="66"/>
                <c:pt idx="0">
                  <c:v>-16.406737367436065</c:v>
                </c:pt>
                <c:pt idx="1">
                  <c:v>-16.406737367436065</c:v>
                </c:pt>
                <c:pt idx="2">
                  <c:v>-16.406737367436065</c:v>
                </c:pt>
                <c:pt idx="3">
                  <c:v>-16.406737367436065</c:v>
                </c:pt>
                <c:pt idx="4">
                  <c:v>-16.406737367436065</c:v>
                </c:pt>
                <c:pt idx="5">
                  <c:v>-16.406737367436065</c:v>
                </c:pt>
                <c:pt idx="6">
                  <c:v>-16.406737367436065</c:v>
                </c:pt>
                <c:pt idx="7">
                  <c:v>-16.406737367436065</c:v>
                </c:pt>
                <c:pt idx="8">
                  <c:v>-16.406737367436065</c:v>
                </c:pt>
                <c:pt idx="9">
                  <c:v>-16.406737367436065</c:v>
                </c:pt>
                <c:pt idx="10">
                  <c:v>-16.406737367436065</c:v>
                </c:pt>
                <c:pt idx="11">
                  <c:v>-16.406737367436065</c:v>
                </c:pt>
                <c:pt idx="12">
                  <c:v>-16.406737367436065</c:v>
                </c:pt>
                <c:pt idx="13">
                  <c:v>-16.406737367436065</c:v>
                </c:pt>
                <c:pt idx="14">
                  <c:v>-16.406737367436065</c:v>
                </c:pt>
                <c:pt idx="15">
                  <c:v>-16.406737367436065</c:v>
                </c:pt>
                <c:pt idx="16">
                  <c:v>-16.406737367436065</c:v>
                </c:pt>
                <c:pt idx="17">
                  <c:v>-16.406737367436065</c:v>
                </c:pt>
                <c:pt idx="18">
                  <c:v>-16.406737367436065</c:v>
                </c:pt>
                <c:pt idx="19">
                  <c:v>-16.406737367436065</c:v>
                </c:pt>
                <c:pt idx="20">
                  <c:v>-16.406737367436065</c:v>
                </c:pt>
                <c:pt idx="21">
                  <c:v>-16.406737367436065</c:v>
                </c:pt>
                <c:pt idx="22">
                  <c:v>-16.406737367436065</c:v>
                </c:pt>
                <c:pt idx="23">
                  <c:v>-16.406737367436065</c:v>
                </c:pt>
                <c:pt idx="24">
                  <c:v>-16.406737367436065</c:v>
                </c:pt>
                <c:pt idx="25">
                  <c:v>-16.406737367436065</c:v>
                </c:pt>
                <c:pt idx="26">
                  <c:v>-16.406737367436065</c:v>
                </c:pt>
                <c:pt idx="27">
                  <c:v>-16.406737367436065</c:v>
                </c:pt>
                <c:pt idx="28">
                  <c:v>-16.406737367436065</c:v>
                </c:pt>
                <c:pt idx="29">
                  <c:v>-16.406737367436065</c:v>
                </c:pt>
                <c:pt idx="30">
                  <c:v>-16.406737367436065</c:v>
                </c:pt>
                <c:pt idx="31">
                  <c:v>-16.406737367436065</c:v>
                </c:pt>
                <c:pt idx="32">
                  <c:v>-16.406737367436065</c:v>
                </c:pt>
                <c:pt idx="33">
                  <c:v>-16.406737367436065</c:v>
                </c:pt>
                <c:pt idx="34">
                  <c:v>-16.406737367436065</c:v>
                </c:pt>
                <c:pt idx="35">
                  <c:v>-16.406737367436065</c:v>
                </c:pt>
                <c:pt idx="36">
                  <c:v>-16.406737367436065</c:v>
                </c:pt>
                <c:pt idx="37">
                  <c:v>-16.406737367436065</c:v>
                </c:pt>
                <c:pt idx="38">
                  <c:v>-16.406737367436065</c:v>
                </c:pt>
                <c:pt idx="39">
                  <c:v>-16.406737367436065</c:v>
                </c:pt>
                <c:pt idx="40">
                  <c:v>-16.406737367436065</c:v>
                </c:pt>
                <c:pt idx="41">
                  <c:v>-16.406737367436065</c:v>
                </c:pt>
                <c:pt idx="42">
                  <c:v>-16.406737367436065</c:v>
                </c:pt>
                <c:pt idx="43">
                  <c:v>-16.406737367436065</c:v>
                </c:pt>
                <c:pt idx="44">
                  <c:v>-16.406737367436065</c:v>
                </c:pt>
                <c:pt idx="45">
                  <c:v>-16.406737367436065</c:v>
                </c:pt>
                <c:pt idx="46">
                  <c:v>-16.406737367436065</c:v>
                </c:pt>
                <c:pt idx="47">
                  <c:v>-16.406737367436065</c:v>
                </c:pt>
                <c:pt idx="48">
                  <c:v>-16.406737367436065</c:v>
                </c:pt>
                <c:pt idx="49">
                  <c:v>-16.406737367436065</c:v>
                </c:pt>
                <c:pt idx="50">
                  <c:v>-16.406737367436065</c:v>
                </c:pt>
                <c:pt idx="51">
                  <c:v>-16.406737367436065</c:v>
                </c:pt>
                <c:pt idx="52">
                  <c:v>-16.406737367436065</c:v>
                </c:pt>
                <c:pt idx="53">
                  <c:v>-16.406737367436065</c:v>
                </c:pt>
                <c:pt idx="54">
                  <c:v>-16.406737367436065</c:v>
                </c:pt>
                <c:pt idx="55">
                  <c:v>-16.406737367436065</c:v>
                </c:pt>
                <c:pt idx="56">
                  <c:v>-16.406737367436065</c:v>
                </c:pt>
                <c:pt idx="57">
                  <c:v>-16.406737367436065</c:v>
                </c:pt>
                <c:pt idx="58">
                  <c:v>-16.406737367436065</c:v>
                </c:pt>
                <c:pt idx="59">
                  <c:v>-16.406737367436065</c:v>
                </c:pt>
                <c:pt idx="60">
                  <c:v>-16.406737367436065</c:v>
                </c:pt>
                <c:pt idx="61">
                  <c:v>-16.406737367436065</c:v>
                </c:pt>
                <c:pt idx="62">
                  <c:v>-16.406737367436065</c:v>
                </c:pt>
                <c:pt idx="63">
                  <c:v>-16.406737367436065</c:v>
                </c:pt>
                <c:pt idx="64">
                  <c:v>-16.406737367436065</c:v>
                </c:pt>
                <c:pt idx="65">
                  <c:v>-16.406737367436065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1'!$AI$4:$AI$69</c:f>
              <c:numCache>
                <c:formatCode>0.00</c:formatCode>
                <c:ptCount val="66"/>
                <c:pt idx="0">
                  <c:v>-21.406737367436065</c:v>
                </c:pt>
                <c:pt idx="1">
                  <c:v>-21.406737367436065</c:v>
                </c:pt>
                <c:pt idx="2">
                  <c:v>-21.406737367436065</c:v>
                </c:pt>
                <c:pt idx="3">
                  <c:v>-21.406737367436065</c:v>
                </c:pt>
                <c:pt idx="4">
                  <c:v>-21.406737367436065</c:v>
                </c:pt>
                <c:pt idx="5">
                  <c:v>-21.406737367436065</c:v>
                </c:pt>
                <c:pt idx="6">
                  <c:v>-21.406737367436065</c:v>
                </c:pt>
                <c:pt idx="7">
                  <c:v>-21.406737367436065</c:v>
                </c:pt>
                <c:pt idx="8">
                  <c:v>-21.406737367436065</c:v>
                </c:pt>
                <c:pt idx="9">
                  <c:v>-21.406737367436065</c:v>
                </c:pt>
                <c:pt idx="10">
                  <c:v>-21.406737367436065</c:v>
                </c:pt>
                <c:pt idx="11">
                  <c:v>-21.406737367436065</c:v>
                </c:pt>
                <c:pt idx="12">
                  <c:v>-21.406737367436065</c:v>
                </c:pt>
                <c:pt idx="13">
                  <c:v>-21.406737367436065</c:v>
                </c:pt>
                <c:pt idx="14">
                  <c:v>-21.406737367436065</c:v>
                </c:pt>
                <c:pt idx="15">
                  <c:v>-21.406737367436065</c:v>
                </c:pt>
                <c:pt idx="16">
                  <c:v>-21.406737367436065</c:v>
                </c:pt>
                <c:pt idx="17">
                  <c:v>-21.406737367436065</c:v>
                </c:pt>
                <c:pt idx="18">
                  <c:v>-21.406737367436065</c:v>
                </c:pt>
                <c:pt idx="19">
                  <c:v>-21.406737367436065</c:v>
                </c:pt>
                <c:pt idx="20">
                  <c:v>-21.406737367436065</c:v>
                </c:pt>
                <c:pt idx="21">
                  <c:v>-21.406737367436065</c:v>
                </c:pt>
                <c:pt idx="22">
                  <c:v>-21.406737367436065</c:v>
                </c:pt>
                <c:pt idx="23">
                  <c:v>-21.406737367436065</c:v>
                </c:pt>
                <c:pt idx="24">
                  <c:v>-21.406737367436065</c:v>
                </c:pt>
                <c:pt idx="25">
                  <c:v>-21.406737367436065</c:v>
                </c:pt>
                <c:pt idx="26">
                  <c:v>-21.406737367436065</c:v>
                </c:pt>
                <c:pt idx="27">
                  <c:v>-21.406737367436065</c:v>
                </c:pt>
                <c:pt idx="28">
                  <c:v>-21.406737367436065</c:v>
                </c:pt>
                <c:pt idx="29">
                  <c:v>-21.406737367436065</c:v>
                </c:pt>
                <c:pt idx="30">
                  <c:v>-21.406737367436065</c:v>
                </c:pt>
                <c:pt idx="31">
                  <c:v>-21.406737367436065</c:v>
                </c:pt>
                <c:pt idx="32">
                  <c:v>-21.406737367436065</c:v>
                </c:pt>
                <c:pt idx="33">
                  <c:v>-21.406737367436065</c:v>
                </c:pt>
                <c:pt idx="34">
                  <c:v>-21.406737367436065</c:v>
                </c:pt>
                <c:pt idx="35">
                  <c:v>-21.406737367436065</c:v>
                </c:pt>
                <c:pt idx="36">
                  <c:v>-21.406737367436065</c:v>
                </c:pt>
                <c:pt idx="37">
                  <c:v>-21.406737367436065</c:v>
                </c:pt>
                <c:pt idx="38">
                  <c:v>-21.406737367436065</c:v>
                </c:pt>
                <c:pt idx="39">
                  <c:v>-21.406737367436065</c:v>
                </c:pt>
                <c:pt idx="40">
                  <c:v>-21.406737367436065</c:v>
                </c:pt>
                <c:pt idx="41">
                  <c:v>-21.406737367436065</c:v>
                </c:pt>
                <c:pt idx="42">
                  <c:v>-21.406737367436065</c:v>
                </c:pt>
                <c:pt idx="43">
                  <c:v>-21.406737367436065</c:v>
                </c:pt>
                <c:pt idx="44">
                  <c:v>-21.406737367436065</c:v>
                </c:pt>
                <c:pt idx="45">
                  <c:v>-21.406737367436065</c:v>
                </c:pt>
                <c:pt idx="46">
                  <c:v>-21.406737367436065</c:v>
                </c:pt>
                <c:pt idx="47">
                  <c:v>-21.406737367436065</c:v>
                </c:pt>
                <c:pt idx="48">
                  <c:v>-21.406737367436065</c:v>
                </c:pt>
                <c:pt idx="49">
                  <c:v>-21.406737367436065</c:v>
                </c:pt>
                <c:pt idx="50">
                  <c:v>-21.406737367436065</c:v>
                </c:pt>
                <c:pt idx="51">
                  <c:v>-21.406737367436065</c:v>
                </c:pt>
                <c:pt idx="52">
                  <c:v>-21.406737367436065</c:v>
                </c:pt>
                <c:pt idx="53">
                  <c:v>-21.406737367436065</c:v>
                </c:pt>
                <c:pt idx="54">
                  <c:v>-21.406737367436065</c:v>
                </c:pt>
                <c:pt idx="55">
                  <c:v>-21.406737367436065</c:v>
                </c:pt>
                <c:pt idx="56">
                  <c:v>-21.406737367436065</c:v>
                </c:pt>
                <c:pt idx="57">
                  <c:v>-21.406737367436065</c:v>
                </c:pt>
                <c:pt idx="58">
                  <c:v>-21.406737367436065</c:v>
                </c:pt>
                <c:pt idx="59">
                  <c:v>-21.406737367436065</c:v>
                </c:pt>
                <c:pt idx="60">
                  <c:v>-21.406737367436065</c:v>
                </c:pt>
                <c:pt idx="61">
                  <c:v>-21.406737367436065</c:v>
                </c:pt>
                <c:pt idx="62">
                  <c:v>-21.406737367436065</c:v>
                </c:pt>
                <c:pt idx="63">
                  <c:v>-21.406737367436065</c:v>
                </c:pt>
                <c:pt idx="64">
                  <c:v>-21.406737367436065</c:v>
                </c:pt>
                <c:pt idx="65">
                  <c:v>-21.406737367436065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1'!$AJ$4:$AJ$69</c:f>
              <c:numCache>
                <c:formatCode>0.00</c:formatCode>
                <c:ptCount val="66"/>
                <c:pt idx="0">
                  <c:v>-11.406737367436065</c:v>
                </c:pt>
                <c:pt idx="1">
                  <c:v>-11.406737367436065</c:v>
                </c:pt>
                <c:pt idx="2">
                  <c:v>-11.406737367436065</c:v>
                </c:pt>
                <c:pt idx="3">
                  <c:v>-11.406737367436065</c:v>
                </c:pt>
                <c:pt idx="4">
                  <c:v>-11.406737367436065</c:v>
                </c:pt>
                <c:pt idx="5">
                  <c:v>-11.406737367436065</c:v>
                </c:pt>
                <c:pt idx="6">
                  <c:v>-11.406737367436065</c:v>
                </c:pt>
                <c:pt idx="7">
                  <c:v>-11.406737367436065</c:v>
                </c:pt>
                <c:pt idx="8">
                  <c:v>-11.406737367436065</c:v>
                </c:pt>
                <c:pt idx="9">
                  <c:v>-11.406737367436065</c:v>
                </c:pt>
                <c:pt idx="10">
                  <c:v>-11.406737367436065</c:v>
                </c:pt>
                <c:pt idx="11">
                  <c:v>-11.406737367436065</c:v>
                </c:pt>
                <c:pt idx="12">
                  <c:v>-11.406737367436065</c:v>
                </c:pt>
                <c:pt idx="13">
                  <c:v>-11.406737367436065</c:v>
                </c:pt>
                <c:pt idx="14">
                  <c:v>-11.406737367436065</c:v>
                </c:pt>
                <c:pt idx="15">
                  <c:v>-11.406737367436065</c:v>
                </c:pt>
                <c:pt idx="16">
                  <c:v>-11.406737367436065</c:v>
                </c:pt>
                <c:pt idx="17">
                  <c:v>-11.406737367436065</c:v>
                </c:pt>
                <c:pt idx="18">
                  <c:v>-11.406737367436065</c:v>
                </c:pt>
                <c:pt idx="19">
                  <c:v>-11.406737367436065</c:v>
                </c:pt>
                <c:pt idx="20">
                  <c:v>-11.406737367436065</c:v>
                </c:pt>
                <c:pt idx="21">
                  <c:v>-11.406737367436065</c:v>
                </c:pt>
                <c:pt idx="22">
                  <c:v>-11.406737367436065</c:v>
                </c:pt>
                <c:pt idx="23">
                  <c:v>-11.406737367436065</c:v>
                </c:pt>
                <c:pt idx="24">
                  <c:v>-11.406737367436065</c:v>
                </c:pt>
                <c:pt idx="25">
                  <c:v>-11.406737367436065</c:v>
                </c:pt>
                <c:pt idx="26">
                  <c:v>-11.406737367436065</c:v>
                </c:pt>
                <c:pt idx="27">
                  <c:v>-11.406737367436065</c:v>
                </c:pt>
                <c:pt idx="28">
                  <c:v>-11.406737367436065</c:v>
                </c:pt>
                <c:pt idx="29">
                  <c:v>-11.406737367436065</c:v>
                </c:pt>
                <c:pt idx="30">
                  <c:v>-11.406737367436065</c:v>
                </c:pt>
                <c:pt idx="31">
                  <c:v>-11.406737367436065</c:v>
                </c:pt>
                <c:pt idx="32">
                  <c:v>-11.406737367436065</c:v>
                </c:pt>
                <c:pt idx="33">
                  <c:v>-11.406737367436065</c:v>
                </c:pt>
                <c:pt idx="34">
                  <c:v>-11.406737367436065</c:v>
                </c:pt>
                <c:pt idx="35">
                  <c:v>-11.406737367436065</c:v>
                </c:pt>
                <c:pt idx="36">
                  <c:v>-11.406737367436065</c:v>
                </c:pt>
                <c:pt idx="37">
                  <c:v>-11.406737367436065</c:v>
                </c:pt>
                <c:pt idx="38">
                  <c:v>-11.406737367436065</c:v>
                </c:pt>
                <c:pt idx="39">
                  <c:v>-11.406737367436065</c:v>
                </c:pt>
                <c:pt idx="40">
                  <c:v>-11.406737367436065</c:v>
                </c:pt>
                <c:pt idx="41">
                  <c:v>-11.406737367436065</c:v>
                </c:pt>
                <c:pt idx="42">
                  <c:v>-11.406737367436065</c:v>
                </c:pt>
                <c:pt idx="43">
                  <c:v>-11.406737367436065</c:v>
                </c:pt>
                <c:pt idx="44">
                  <c:v>-11.406737367436065</c:v>
                </c:pt>
                <c:pt idx="45">
                  <c:v>-11.406737367436065</c:v>
                </c:pt>
                <c:pt idx="46">
                  <c:v>-11.406737367436065</c:v>
                </c:pt>
                <c:pt idx="47">
                  <c:v>-11.406737367436065</c:v>
                </c:pt>
                <c:pt idx="48">
                  <c:v>-11.406737367436065</c:v>
                </c:pt>
                <c:pt idx="49">
                  <c:v>-11.406737367436065</c:v>
                </c:pt>
                <c:pt idx="50">
                  <c:v>-11.406737367436065</c:v>
                </c:pt>
                <c:pt idx="51">
                  <c:v>-11.406737367436065</c:v>
                </c:pt>
                <c:pt idx="52">
                  <c:v>-11.406737367436065</c:v>
                </c:pt>
                <c:pt idx="53">
                  <c:v>-11.406737367436065</c:v>
                </c:pt>
                <c:pt idx="54">
                  <c:v>-11.406737367436065</c:v>
                </c:pt>
                <c:pt idx="55">
                  <c:v>-11.406737367436065</c:v>
                </c:pt>
                <c:pt idx="56">
                  <c:v>-11.406737367436065</c:v>
                </c:pt>
                <c:pt idx="57">
                  <c:v>-11.406737367436065</c:v>
                </c:pt>
                <c:pt idx="58">
                  <c:v>-11.406737367436065</c:v>
                </c:pt>
                <c:pt idx="59">
                  <c:v>-11.406737367436065</c:v>
                </c:pt>
                <c:pt idx="60">
                  <c:v>-11.406737367436065</c:v>
                </c:pt>
                <c:pt idx="61">
                  <c:v>-11.406737367436065</c:v>
                </c:pt>
                <c:pt idx="62">
                  <c:v>-11.406737367436065</c:v>
                </c:pt>
                <c:pt idx="63">
                  <c:v>-11.406737367436065</c:v>
                </c:pt>
                <c:pt idx="64">
                  <c:v>-11.406737367436065</c:v>
                </c:pt>
                <c:pt idx="65">
                  <c:v>-11.406737367436065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1'!$AK$4:$AK$69</c:f>
              <c:numCache>
                <c:formatCode>0.00</c:formatCode>
                <c:ptCount val="66"/>
                <c:pt idx="0">
                  <c:v>-52.14349418892867</c:v>
                </c:pt>
                <c:pt idx="1">
                  <c:v>-52.14349418892867</c:v>
                </c:pt>
                <c:pt idx="2">
                  <c:v>-52.14349418892867</c:v>
                </c:pt>
                <c:pt idx="3">
                  <c:v>-52.14349418892867</c:v>
                </c:pt>
                <c:pt idx="4">
                  <c:v>-52.14349418892867</c:v>
                </c:pt>
                <c:pt idx="5">
                  <c:v>-52.14349418892867</c:v>
                </c:pt>
                <c:pt idx="6">
                  <c:v>-52.14349418892867</c:v>
                </c:pt>
                <c:pt idx="7">
                  <c:v>-52.14349418892867</c:v>
                </c:pt>
                <c:pt idx="8">
                  <c:v>-52.14349418892867</c:v>
                </c:pt>
                <c:pt idx="9">
                  <c:v>-52.14349418892867</c:v>
                </c:pt>
                <c:pt idx="10">
                  <c:v>-52.14349418892867</c:v>
                </c:pt>
                <c:pt idx="11">
                  <c:v>-52.14349418892867</c:v>
                </c:pt>
                <c:pt idx="12">
                  <c:v>-52.14349418892867</c:v>
                </c:pt>
                <c:pt idx="13">
                  <c:v>-52.14349418892867</c:v>
                </c:pt>
                <c:pt idx="14">
                  <c:v>-52.14349418892867</c:v>
                </c:pt>
                <c:pt idx="15">
                  <c:v>-52.14349418892867</c:v>
                </c:pt>
                <c:pt idx="16">
                  <c:v>-52.14349418892867</c:v>
                </c:pt>
                <c:pt idx="17">
                  <c:v>-52.14349418892867</c:v>
                </c:pt>
                <c:pt idx="18">
                  <c:v>-52.14349418892867</c:v>
                </c:pt>
                <c:pt idx="19">
                  <c:v>-52.14349418892867</c:v>
                </c:pt>
                <c:pt idx="20">
                  <c:v>-52.14349418892867</c:v>
                </c:pt>
                <c:pt idx="21">
                  <c:v>-52.14349418892867</c:v>
                </c:pt>
                <c:pt idx="22">
                  <c:v>-52.14349418892867</c:v>
                </c:pt>
                <c:pt idx="23">
                  <c:v>-52.14349418892867</c:v>
                </c:pt>
                <c:pt idx="24">
                  <c:v>-52.14349418892867</c:v>
                </c:pt>
                <c:pt idx="25">
                  <c:v>-52.14349418892867</c:v>
                </c:pt>
                <c:pt idx="26">
                  <c:v>-52.14349418892867</c:v>
                </c:pt>
                <c:pt idx="27">
                  <c:v>-52.14349418892867</c:v>
                </c:pt>
                <c:pt idx="28">
                  <c:v>-52.14349418892867</c:v>
                </c:pt>
                <c:pt idx="29">
                  <c:v>-52.14349418892867</c:v>
                </c:pt>
                <c:pt idx="30">
                  <c:v>-52.14349418892867</c:v>
                </c:pt>
                <c:pt idx="31">
                  <c:v>-52.14349418892867</c:v>
                </c:pt>
                <c:pt idx="32">
                  <c:v>-52.14349418892867</c:v>
                </c:pt>
                <c:pt idx="33">
                  <c:v>-52.14349418892867</c:v>
                </c:pt>
                <c:pt idx="34">
                  <c:v>-52.14349418892867</c:v>
                </c:pt>
                <c:pt idx="35">
                  <c:v>-52.14349418892867</c:v>
                </c:pt>
                <c:pt idx="36">
                  <c:v>-52.14349418892867</c:v>
                </c:pt>
                <c:pt idx="37">
                  <c:v>-52.14349418892867</c:v>
                </c:pt>
                <c:pt idx="38">
                  <c:v>-52.14349418892867</c:v>
                </c:pt>
                <c:pt idx="39">
                  <c:v>-52.14349418892867</c:v>
                </c:pt>
                <c:pt idx="40">
                  <c:v>-52.14349418892867</c:v>
                </c:pt>
                <c:pt idx="41">
                  <c:v>-52.14349418892867</c:v>
                </c:pt>
                <c:pt idx="42">
                  <c:v>-52.14349418892867</c:v>
                </c:pt>
                <c:pt idx="43">
                  <c:v>-52.14349418892867</c:v>
                </c:pt>
                <c:pt idx="44">
                  <c:v>-52.14349418892867</c:v>
                </c:pt>
                <c:pt idx="45">
                  <c:v>-52.14349418892867</c:v>
                </c:pt>
                <c:pt idx="46">
                  <c:v>-52.14349418892867</c:v>
                </c:pt>
                <c:pt idx="47">
                  <c:v>-52.14349418892867</c:v>
                </c:pt>
                <c:pt idx="48">
                  <c:v>-52.14349418892867</c:v>
                </c:pt>
                <c:pt idx="49">
                  <c:v>-52.14349418892867</c:v>
                </c:pt>
                <c:pt idx="50">
                  <c:v>-52.14349418892867</c:v>
                </c:pt>
                <c:pt idx="51">
                  <c:v>-52.14349418892867</c:v>
                </c:pt>
                <c:pt idx="52">
                  <c:v>-52.14349418892867</c:v>
                </c:pt>
                <c:pt idx="53">
                  <c:v>-52.14349418892867</c:v>
                </c:pt>
                <c:pt idx="54">
                  <c:v>-52.14349418892867</c:v>
                </c:pt>
                <c:pt idx="55">
                  <c:v>-52.14349418892867</c:v>
                </c:pt>
                <c:pt idx="56">
                  <c:v>-52.14349418892867</c:v>
                </c:pt>
                <c:pt idx="57">
                  <c:v>-52.14349418892867</c:v>
                </c:pt>
                <c:pt idx="58">
                  <c:v>-52.14349418892867</c:v>
                </c:pt>
                <c:pt idx="59">
                  <c:v>-52.14349418892867</c:v>
                </c:pt>
                <c:pt idx="60">
                  <c:v>-52.14349418892867</c:v>
                </c:pt>
                <c:pt idx="61">
                  <c:v>-52.14349418892867</c:v>
                </c:pt>
                <c:pt idx="62">
                  <c:v>-52.14349418892867</c:v>
                </c:pt>
                <c:pt idx="63">
                  <c:v>-52.14349418892867</c:v>
                </c:pt>
                <c:pt idx="64">
                  <c:v>-52.14349418892867</c:v>
                </c:pt>
                <c:pt idx="65">
                  <c:v>-52.14349418892867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45"/>
            <c:bubble3D val="0"/>
          </c:dPt>
          <c:dPt>
            <c:idx val="54"/>
            <c:bubble3D val="0"/>
          </c:dPt>
          <c:dPt>
            <c:idx val="73"/>
            <c:bubble3D val="0"/>
          </c:dPt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1'!$AL$4:$AL$69</c:f>
              <c:numCache>
                <c:formatCode>0.00</c:formatCode>
                <c:ptCount val="66"/>
                <c:pt idx="0">
                  <c:v>19.33001945405654</c:v>
                </c:pt>
                <c:pt idx="1">
                  <c:v>19.33001945405654</c:v>
                </c:pt>
                <c:pt idx="2">
                  <c:v>19.33001945405654</c:v>
                </c:pt>
                <c:pt idx="3">
                  <c:v>19.33001945405654</c:v>
                </c:pt>
                <c:pt idx="4">
                  <c:v>19.33001945405654</c:v>
                </c:pt>
                <c:pt idx="5">
                  <c:v>19.33001945405654</c:v>
                </c:pt>
                <c:pt idx="6">
                  <c:v>19.33001945405654</c:v>
                </c:pt>
                <c:pt idx="7">
                  <c:v>19.33001945405654</c:v>
                </c:pt>
                <c:pt idx="8">
                  <c:v>19.33001945405654</c:v>
                </c:pt>
                <c:pt idx="9">
                  <c:v>19.33001945405654</c:v>
                </c:pt>
                <c:pt idx="10">
                  <c:v>19.33001945405654</c:v>
                </c:pt>
                <c:pt idx="11">
                  <c:v>19.33001945405654</c:v>
                </c:pt>
                <c:pt idx="12">
                  <c:v>19.33001945405654</c:v>
                </c:pt>
                <c:pt idx="13">
                  <c:v>19.33001945405654</c:v>
                </c:pt>
                <c:pt idx="14">
                  <c:v>19.33001945405654</c:v>
                </c:pt>
                <c:pt idx="15">
                  <c:v>19.33001945405654</c:v>
                </c:pt>
                <c:pt idx="16">
                  <c:v>19.33001945405654</c:v>
                </c:pt>
                <c:pt idx="17">
                  <c:v>19.33001945405654</c:v>
                </c:pt>
                <c:pt idx="18">
                  <c:v>19.33001945405654</c:v>
                </c:pt>
                <c:pt idx="19">
                  <c:v>19.33001945405654</c:v>
                </c:pt>
                <c:pt idx="20">
                  <c:v>19.33001945405654</c:v>
                </c:pt>
                <c:pt idx="21">
                  <c:v>19.33001945405654</c:v>
                </c:pt>
                <c:pt idx="22">
                  <c:v>19.33001945405654</c:v>
                </c:pt>
                <c:pt idx="23">
                  <c:v>19.33001945405654</c:v>
                </c:pt>
                <c:pt idx="24">
                  <c:v>19.33001945405654</c:v>
                </c:pt>
                <c:pt idx="25">
                  <c:v>19.33001945405654</c:v>
                </c:pt>
                <c:pt idx="26">
                  <c:v>19.33001945405654</c:v>
                </c:pt>
                <c:pt idx="27">
                  <c:v>19.33001945405654</c:v>
                </c:pt>
                <c:pt idx="28">
                  <c:v>19.33001945405654</c:v>
                </c:pt>
                <c:pt idx="29">
                  <c:v>19.33001945405654</c:v>
                </c:pt>
                <c:pt idx="30">
                  <c:v>19.33001945405654</c:v>
                </c:pt>
                <c:pt idx="31">
                  <c:v>19.33001945405654</c:v>
                </c:pt>
                <c:pt idx="32">
                  <c:v>19.33001945405654</c:v>
                </c:pt>
                <c:pt idx="33">
                  <c:v>19.33001945405654</c:v>
                </c:pt>
                <c:pt idx="34">
                  <c:v>19.33001945405654</c:v>
                </c:pt>
                <c:pt idx="35">
                  <c:v>19.33001945405654</c:v>
                </c:pt>
                <c:pt idx="36">
                  <c:v>19.33001945405654</c:v>
                </c:pt>
                <c:pt idx="37">
                  <c:v>19.33001945405654</c:v>
                </c:pt>
                <c:pt idx="38">
                  <c:v>19.33001945405654</c:v>
                </c:pt>
                <c:pt idx="39">
                  <c:v>19.33001945405654</c:v>
                </c:pt>
                <c:pt idx="40">
                  <c:v>19.33001945405654</c:v>
                </c:pt>
                <c:pt idx="41">
                  <c:v>19.33001945405654</c:v>
                </c:pt>
                <c:pt idx="42">
                  <c:v>19.33001945405654</c:v>
                </c:pt>
                <c:pt idx="43">
                  <c:v>19.33001945405654</c:v>
                </c:pt>
                <c:pt idx="44">
                  <c:v>19.33001945405654</c:v>
                </c:pt>
                <c:pt idx="45">
                  <c:v>19.33001945405654</c:v>
                </c:pt>
                <c:pt idx="46">
                  <c:v>19.33001945405654</c:v>
                </c:pt>
                <c:pt idx="47">
                  <c:v>19.33001945405654</c:v>
                </c:pt>
                <c:pt idx="48">
                  <c:v>19.33001945405654</c:v>
                </c:pt>
                <c:pt idx="49">
                  <c:v>19.33001945405654</c:v>
                </c:pt>
                <c:pt idx="50">
                  <c:v>19.33001945405654</c:v>
                </c:pt>
                <c:pt idx="51">
                  <c:v>19.33001945405654</c:v>
                </c:pt>
                <c:pt idx="52">
                  <c:v>19.33001945405654</c:v>
                </c:pt>
                <c:pt idx="53">
                  <c:v>19.33001945405654</c:v>
                </c:pt>
                <c:pt idx="54">
                  <c:v>19.33001945405654</c:v>
                </c:pt>
                <c:pt idx="55">
                  <c:v>19.33001945405654</c:v>
                </c:pt>
                <c:pt idx="56">
                  <c:v>19.33001945405654</c:v>
                </c:pt>
                <c:pt idx="57">
                  <c:v>19.33001945405654</c:v>
                </c:pt>
                <c:pt idx="58">
                  <c:v>19.33001945405654</c:v>
                </c:pt>
                <c:pt idx="59">
                  <c:v>19.33001945405654</c:v>
                </c:pt>
                <c:pt idx="60">
                  <c:v>19.33001945405654</c:v>
                </c:pt>
                <c:pt idx="61">
                  <c:v>19.33001945405654</c:v>
                </c:pt>
                <c:pt idx="62">
                  <c:v>19.33001945405654</c:v>
                </c:pt>
                <c:pt idx="63">
                  <c:v>19.33001945405654</c:v>
                </c:pt>
                <c:pt idx="64">
                  <c:v>19.33001945405654</c:v>
                </c:pt>
                <c:pt idx="65">
                  <c:v>19.33001945405654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24256"/>
        <c:axId val="241325040"/>
      </c:lineChart>
      <c:catAx>
        <c:axId val="24132425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325040"/>
        <c:crossesAt val="-60"/>
        <c:auto val="1"/>
        <c:lblAlgn val="ctr"/>
        <c:lblOffset val="100"/>
        <c:tickLblSkip val="3"/>
        <c:tickMarkSkip val="3"/>
        <c:noMultiLvlLbl val="0"/>
      </c:catAx>
      <c:valAx>
        <c:axId val="241325040"/>
        <c:scaling>
          <c:orientation val="minMax"/>
          <c:max val="20"/>
          <c:min val="-6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324256"/>
        <c:crosses val="autoZero"/>
        <c:crossBetween val="between"/>
        <c:majorUnit val="10"/>
        <c:minorUnit val="1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2015
Suspended Sediment Concentration Percent Difference Results
Class 1 Target SSC = 250 mg/L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FF00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1'!$V$4:$V$69</c:f>
              <c:numCache>
                <c:formatCode>0.00</c:formatCode>
                <c:ptCount val="66"/>
                <c:pt idx="0">
                  <c:v>-6.7492687340401467</c:v>
                </c:pt>
                <c:pt idx="1">
                  <c:v>-30.542087882874895</c:v>
                </c:pt>
                <c:pt idx="2">
                  <c:v>-22.084651197120703</c:v>
                </c:pt>
                <c:pt idx="3">
                  <c:v>-3.3423572762224842</c:v>
                </c:pt>
                <c:pt idx="4">
                  <c:v>-2.7460985755547349</c:v>
                </c:pt>
                <c:pt idx="5">
                  <c:v>-4.2485961973767585</c:v>
                </c:pt>
                <c:pt idx="6">
                  <c:v>-24.451331677871352</c:v>
                </c:pt>
                <c:pt idx="7">
                  <c:v>-39.6902223519931</c:v>
                </c:pt>
                <c:pt idx="8">
                  <c:v>-19.87886539899494</c:v>
                </c:pt>
                <c:pt idx="9">
                  <c:v>-24.31279990830101</c:v>
                </c:pt>
                <c:pt idx="10">
                  <c:v>-23.522761147943367</c:v>
                </c:pt>
                <c:pt idx="11">
                  <c:v>-24.591725205050842</c:v>
                </c:pt>
                <c:pt idx="12">
                  <c:v>-5.1759730994007374</c:v>
                </c:pt>
                <c:pt idx="13">
                  <c:v>-8.1695332083650456</c:v>
                </c:pt>
                <c:pt idx="14">
                  <c:v>2.6048838739960032</c:v>
                </c:pt>
                <c:pt idx="15">
                  <c:v>-17.472084468802542</c:v>
                </c:pt>
                <c:pt idx="16">
                  <c:v>-14.952151107343095</c:v>
                </c:pt>
                <c:pt idx="17">
                  <c:v>-20.493093379222028</c:v>
                </c:pt>
                <c:pt idx="18">
                  <c:v>-6.145976050696671</c:v>
                </c:pt>
                <c:pt idx="19">
                  <c:v>-4.00780584498649</c:v>
                </c:pt>
                <c:pt idx="20">
                  <c:v>-6.6982981602267717</c:v>
                </c:pt>
                <c:pt idx="21">
                  <c:v>-12.965724025339981</c:v>
                </c:pt>
                <c:pt idx="22">
                  <c:v>-2.2668274479586579</c:v>
                </c:pt>
                <c:pt idx="23">
                  <c:v>-20.273287777155453</c:v>
                </c:pt>
                <c:pt idx="24">
                  <c:v>-11.015636768126711</c:v>
                </c:pt>
                <c:pt idx="25">
                  <c:v>-12.995566426912383</c:v>
                </c:pt>
                <c:pt idx="26">
                  <c:v>-3.7371213969863861</c:v>
                </c:pt>
                <c:pt idx="27">
                  <c:v>-16.924528631997763</c:v>
                </c:pt>
                <c:pt idx="28">
                  <c:v>-19.393515523408862</c:v>
                </c:pt>
                <c:pt idx="29">
                  <c:v>-25.426564953783448</c:v>
                </c:pt>
                <c:pt idx="30">
                  <c:v>-6.2321468465199956</c:v>
                </c:pt>
                <c:pt idx="31">
                  <c:v>-6.5841764016023721</c:v>
                </c:pt>
                <c:pt idx="32">
                  <c:v>-3.096768452403134</c:v>
                </c:pt>
                <c:pt idx="33">
                  <c:v>-29.235242942933159</c:v>
                </c:pt>
                <c:pt idx="34">
                  <c:v>-15.704886914191793</c:v>
                </c:pt>
                <c:pt idx="35">
                  <c:v>-15.363375211824243</c:v>
                </c:pt>
                <c:pt idx="36">
                  <c:v>-24.475330200093403</c:v>
                </c:pt>
                <c:pt idx="37">
                  <c:v>-26.102519578632904</c:v>
                </c:pt>
                <c:pt idx="38">
                  <c:v>-28.359862188362246</c:v>
                </c:pt>
                <c:pt idx="39">
                  <c:v>-24.657006349561573</c:v>
                </c:pt>
                <c:pt idx="40">
                  <c:v>-8.536251264027916</c:v>
                </c:pt>
                <c:pt idx="41">
                  <c:v>-23.57208355638609</c:v>
                </c:pt>
                <c:pt idx="42">
                  <c:v>-29.673252666178477</c:v>
                </c:pt>
                <c:pt idx="43">
                  <c:v>-18.122778473005752</c:v>
                </c:pt>
                <c:pt idx="44">
                  <c:v>-23.151624908158482</c:v>
                </c:pt>
                <c:pt idx="45">
                  <c:v>-27.717772729970207</c:v>
                </c:pt>
                <c:pt idx="46">
                  <c:v>-9.7361341538270683</c:v>
                </c:pt>
                <c:pt idx="47">
                  <c:v>-15.466898626927176</c:v>
                </c:pt>
                <c:pt idx="48">
                  <c:v>-4.8245838025289096</c:v>
                </c:pt>
                <c:pt idx="49">
                  <c:v>-10.278998383704954</c:v>
                </c:pt>
                <c:pt idx="50">
                  <c:v>-27.868463140582033</c:v>
                </c:pt>
                <c:pt idx="51">
                  <c:v>-17.820657243801314</c:v>
                </c:pt>
                <c:pt idx="52">
                  <c:v>-17.37049095218249</c:v>
                </c:pt>
                <c:pt idx="53">
                  <c:v>-19.411351583083196</c:v>
                </c:pt>
                <c:pt idx="54">
                  <c:v>-6.7166165985229007</c:v>
                </c:pt>
                <c:pt idx="55">
                  <c:v>-12.790927808140253</c:v>
                </c:pt>
                <c:pt idx="56">
                  <c:v>-2.746978063045816</c:v>
                </c:pt>
                <c:pt idx="57">
                  <c:v>-16.385712073313133</c:v>
                </c:pt>
                <c:pt idx="58">
                  <c:v>-23.520803423053362</c:v>
                </c:pt>
                <c:pt idx="59">
                  <c:v>-6.4824354558974315</c:v>
                </c:pt>
                <c:pt idx="60">
                  <c:v>-18.329085039016775</c:v>
                </c:pt>
                <c:pt idx="61">
                  <c:v>12.027469494446716</c:v>
                </c:pt>
                <c:pt idx="62">
                  <c:v>-19.285294125896257</c:v>
                </c:pt>
              </c:numCache>
            </c:numRef>
          </c:val>
          <c:smooth val="0"/>
        </c:ser>
        <c:ser>
          <c:idx val="1"/>
          <c:order val="1"/>
          <c:tx>
            <c:v>Median (-16.39%)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1'!$AM$4:$AM$69</c:f>
              <c:numCache>
                <c:formatCode>0.00</c:formatCode>
                <c:ptCount val="66"/>
                <c:pt idx="0">
                  <c:v>-16.385712073313133</c:v>
                </c:pt>
                <c:pt idx="1">
                  <c:v>-16.385712073313133</c:v>
                </c:pt>
                <c:pt idx="2">
                  <c:v>-16.385712073313133</c:v>
                </c:pt>
                <c:pt idx="3">
                  <c:v>-16.385712073313133</c:v>
                </c:pt>
                <c:pt idx="4">
                  <c:v>-16.385712073313133</c:v>
                </c:pt>
                <c:pt idx="5">
                  <c:v>-16.385712073313133</c:v>
                </c:pt>
                <c:pt idx="6">
                  <c:v>-16.385712073313133</c:v>
                </c:pt>
                <c:pt idx="7">
                  <c:v>-16.385712073313133</c:v>
                </c:pt>
                <c:pt idx="8">
                  <c:v>-16.385712073313133</c:v>
                </c:pt>
                <c:pt idx="9">
                  <c:v>-16.385712073313133</c:v>
                </c:pt>
                <c:pt idx="10">
                  <c:v>-16.385712073313133</c:v>
                </c:pt>
                <c:pt idx="11">
                  <c:v>-16.385712073313133</c:v>
                </c:pt>
                <c:pt idx="12">
                  <c:v>-16.385712073313133</c:v>
                </c:pt>
                <c:pt idx="13">
                  <c:v>-16.385712073313133</c:v>
                </c:pt>
                <c:pt idx="14">
                  <c:v>-16.385712073313133</c:v>
                </c:pt>
                <c:pt idx="15">
                  <c:v>-16.385712073313133</c:v>
                </c:pt>
                <c:pt idx="16">
                  <c:v>-16.385712073313133</c:v>
                </c:pt>
                <c:pt idx="17">
                  <c:v>-16.385712073313133</c:v>
                </c:pt>
                <c:pt idx="18">
                  <c:v>-16.385712073313133</c:v>
                </c:pt>
                <c:pt idx="19">
                  <c:v>-16.385712073313133</c:v>
                </c:pt>
                <c:pt idx="20">
                  <c:v>-16.385712073313133</c:v>
                </c:pt>
                <c:pt idx="21">
                  <c:v>-16.385712073313133</c:v>
                </c:pt>
                <c:pt idx="22">
                  <c:v>-16.385712073313133</c:v>
                </c:pt>
                <c:pt idx="23">
                  <c:v>-16.385712073313133</c:v>
                </c:pt>
                <c:pt idx="24">
                  <c:v>-16.385712073313133</c:v>
                </c:pt>
                <c:pt idx="25">
                  <c:v>-16.385712073313133</c:v>
                </c:pt>
                <c:pt idx="26">
                  <c:v>-16.385712073313133</c:v>
                </c:pt>
                <c:pt idx="27">
                  <c:v>-16.385712073313133</c:v>
                </c:pt>
                <c:pt idx="28">
                  <c:v>-16.385712073313133</c:v>
                </c:pt>
                <c:pt idx="29">
                  <c:v>-16.385712073313133</c:v>
                </c:pt>
                <c:pt idx="30">
                  <c:v>-16.385712073313133</c:v>
                </c:pt>
                <c:pt idx="31">
                  <c:v>-16.385712073313133</c:v>
                </c:pt>
                <c:pt idx="32">
                  <c:v>-16.385712073313133</c:v>
                </c:pt>
                <c:pt idx="33">
                  <c:v>-16.385712073313133</c:v>
                </c:pt>
                <c:pt idx="34">
                  <c:v>-16.385712073313133</c:v>
                </c:pt>
                <c:pt idx="35">
                  <c:v>-16.385712073313133</c:v>
                </c:pt>
                <c:pt idx="36">
                  <c:v>-16.385712073313133</c:v>
                </c:pt>
                <c:pt idx="37">
                  <c:v>-16.385712073313133</c:v>
                </c:pt>
                <c:pt idx="38">
                  <c:v>-16.385712073313133</c:v>
                </c:pt>
                <c:pt idx="39">
                  <c:v>-16.385712073313133</c:v>
                </c:pt>
                <c:pt idx="40">
                  <c:v>-16.385712073313133</c:v>
                </c:pt>
                <c:pt idx="41">
                  <c:v>-16.385712073313133</c:v>
                </c:pt>
                <c:pt idx="42">
                  <c:v>-16.385712073313133</c:v>
                </c:pt>
                <c:pt idx="43">
                  <c:v>-16.385712073313133</c:v>
                </c:pt>
                <c:pt idx="44">
                  <c:v>-16.385712073313133</c:v>
                </c:pt>
                <c:pt idx="45">
                  <c:v>-16.385712073313133</c:v>
                </c:pt>
                <c:pt idx="46">
                  <c:v>-16.385712073313133</c:v>
                </c:pt>
                <c:pt idx="47">
                  <c:v>-16.385712073313133</c:v>
                </c:pt>
                <c:pt idx="48">
                  <c:v>-16.385712073313133</c:v>
                </c:pt>
                <c:pt idx="49">
                  <c:v>-16.385712073313133</c:v>
                </c:pt>
                <c:pt idx="50">
                  <c:v>-16.385712073313133</c:v>
                </c:pt>
                <c:pt idx="51">
                  <c:v>-16.385712073313133</c:v>
                </c:pt>
                <c:pt idx="52">
                  <c:v>-16.385712073313133</c:v>
                </c:pt>
                <c:pt idx="53">
                  <c:v>-16.385712073313133</c:v>
                </c:pt>
                <c:pt idx="54">
                  <c:v>-16.385712073313133</c:v>
                </c:pt>
                <c:pt idx="55">
                  <c:v>-16.385712073313133</c:v>
                </c:pt>
                <c:pt idx="56">
                  <c:v>-16.385712073313133</c:v>
                </c:pt>
                <c:pt idx="57">
                  <c:v>-16.385712073313133</c:v>
                </c:pt>
                <c:pt idx="58">
                  <c:v>-16.385712073313133</c:v>
                </c:pt>
                <c:pt idx="59">
                  <c:v>-16.385712073313133</c:v>
                </c:pt>
                <c:pt idx="60">
                  <c:v>-16.385712073313133</c:v>
                </c:pt>
                <c:pt idx="61">
                  <c:v>-16.385712073313133</c:v>
                </c:pt>
                <c:pt idx="62">
                  <c:v>-16.385712073313133</c:v>
                </c:pt>
                <c:pt idx="63">
                  <c:v>-16.385712073313133</c:v>
                </c:pt>
                <c:pt idx="64">
                  <c:v>-16.385712073313133</c:v>
                </c:pt>
                <c:pt idx="65">
                  <c:v>-16.385712073313133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1'!$AN$4:$AN$69</c:f>
              <c:numCache>
                <c:formatCode>0.00</c:formatCode>
                <c:ptCount val="66"/>
                <c:pt idx="0">
                  <c:v>-21.385712073313133</c:v>
                </c:pt>
                <c:pt idx="1">
                  <c:v>-21.385712073313133</c:v>
                </c:pt>
                <c:pt idx="2">
                  <c:v>-21.385712073313133</c:v>
                </c:pt>
                <c:pt idx="3">
                  <c:v>-21.385712073313133</c:v>
                </c:pt>
                <c:pt idx="4">
                  <c:v>-21.385712073313133</c:v>
                </c:pt>
                <c:pt idx="5">
                  <c:v>-21.385712073313133</c:v>
                </c:pt>
                <c:pt idx="6">
                  <c:v>-21.385712073313133</c:v>
                </c:pt>
                <c:pt idx="7">
                  <c:v>-21.385712073313133</c:v>
                </c:pt>
                <c:pt idx="8">
                  <c:v>-21.385712073313133</c:v>
                </c:pt>
                <c:pt idx="9">
                  <c:v>-21.385712073313133</c:v>
                </c:pt>
                <c:pt idx="10">
                  <c:v>-21.385712073313133</c:v>
                </c:pt>
                <c:pt idx="11">
                  <c:v>-21.385712073313133</c:v>
                </c:pt>
                <c:pt idx="12">
                  <c:v>-21.385712073313133</c:v>
                </c:pt>
                <c:pt idx="13">
                  <c:v>-21.385712073313133</c:v>
                </c:pt>
                <c:pt idx="14">
                  <c:v>-21.385712073313133</c:v>
                </c:pt>
                <c:pt idx="15">
                  <c:v>-21.385712073313133</c:v>
                </c:pt>
                <c:pt idx="16">
                  <c:v>-21.385712073313133</c:v>
                </c:pt>
                <c:pt idx="17">
                  <c:v>-21.385712073313133</c:v>
                </c:pt>
                <c:pt idx="18">
                  <c:v>-21.385712073313133</c:v>
                </c:pt>
                <c:pt idx="19">
                  <c:v>-21.385712073313133</c:v>
                </c:pt>
                <c:pt idx="20">
                  <c:v>-21.385712073313133</c:v>
                </c:pt>
                <c:pt idx="21">
                  <c:v>-21.385712073313133</c:v>
                </c:pt>
                <c:pt idx="22">
                  <c:v>-21.385712073313133</c:v>
                </c:pt>
                <c:pt idx="23">
                  <c:v>-21.385712073313133</c:v>
                </c:pt>
                <c:pt idx="24">
                  <c:v>-21.385712073313133</c:v>
                </c:pt>
                <c:pt idx="25">
                  <c:v>-21.385712073313133</c:v>
                </c:pt>
                <c:pt idx="26">
                  <c:v>-21.385712073313133</c:v>
                </c:pt>
                <c:pt idx="27">
                  <c:v>-21.385712073313133</c:v>
                </c:pt>
                <c:pt idx="28">
                  <c:v>-21.385712073313133</c:v>
                </c:pt>
                <c:pt idx="29">
                  <c:v>-21.385712073313133</c:v>
                </c:pt>
                <c:pt idx="30">
                  <c:v>-21.385712073313133</c:v>
                </c:pt>
                <c:pt idx="31">
                  <c:v>-21.385712073313133</c:v>
                </c:pt>
                <c:pt idx="32">
                  <c:v>-21.385712073313133</c:v>
                </c:pt>
                <c:pt idx="33">
                  <c:v>-21.385712073313133</c:v>
                </c:pt>
                <c:pt idx="34">
                  <c:v>-21.385712073313133</c:v>
                </c:pt>
                <c:pt idx="35">
                  <c:v>-21.385712073313133</c:v>
                </c:pt>
                <c:pt idx="36">
                  <c:v>-21.385712073313133</c:v>
                </c:pt>
                <c:pt idx="37">
                  <c:v>-21.385712073313133</c:v>
                </c:pt>
                <c:pt idx="38">
                  <c:v>-21.385712073313133</c:v>
                </c:pt>
                <c:pt idx="39">
                  <c:v>-21.385712073313133</c:v>
                </c:pt>
                <c:pt idx="40">
                  <c:v>-21.385712073313133</c:v>
                </c:pt>
                <c:pt idx="41">
                  <c:v>-21.385712073313133</c:v>
                </c:pt>
                <c:pt idx="42">
                  <c:v>-21.385712073313133</c:v>
                </c:pt>
                <c:pt idx="43">
                  <c:v>-21.385712073313133</c:v>
                </c:pt>
                <c:pt idx="44">
                  <c:v>-21.385712073313133</c:v>
                </c:pt>
                <c:pt idx="45">
                  <c:v>-21.385712073313133</c:v>
                </c:pt>
                <c:pt idx="46">
                  <c:v>-21.385712073313133</c:v>
                </c:pt>
                <c:pt idx="47">
                  <c:v>-21.385712073313133</c:v>
                </c:pt>
                <c:pt idx="48">
                  <c:v>-21.385712073313133</c:v>
                </c:pt>
                <c:pt idx="49">
                  <c:v>-21.385712073313133</c:v>
                </c:pt>
                <c:pt idx="50">
                  <c:v>-21.385712073313133</c:v>
                </c:pt>
                <c:pt idx="51">
                  <c:v>-21.385712073313133</c:v>
                </c:pt>
                <c:pt idx="52">
                  <c:v>-21.385712073313133</c:v>
                </c:pt>
                <c:pt idx="53">
                  <c:v>-21.385712073313133</c:v>
                </c:pt>
                <c:pt idx="54">
                  <c:v>-21.385712073313133</c:v>
                </c:pt>
                <c:pt idx="55">
                  <c:v>-21.385712073313133</c:v>
                </c:pt>
                <c:pt idx="56">
                  <c:v>-21.385712073313133</c:v>
                </c:pt>
                <c:pt idx="57">
                  <c:v>-21.385712073313133</c:v>
                </c:pt>
                <c:pt idx="58">
                  <c:v>-21.385712073313133</c:v>
                </c:pt>
                <c:pt idx="59">
                  <c:v>-21.385712073313133</c:v>
                </c:pt>
                <c:pt idx="60">
                  <c:v>-21.385712073313133</c:v>
                </c:pt>
                <c:pt idx="61">
                  <c:v>-21.385712073313133</c:v>
                </c:pt>
                <c:pt idx="62">
                  <c:v>-21.385712073313133</c:v>
                </c:pt>
                <c:pt idx="63">
                  <c:v>-21.385712073313133</c:v>
                </c:pt>
                <c:pt idx="64">
                  <c:v>-21.385712073313133</c:v>
                </c:pt>
                <c:pt idx="65">
                  <c:v>-21.385712073313133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1'!$AO$4:$AO$69</c:f>
              <c:numCache>
                <c:formatCode>0.00</c:formatCode>
                <c:ptCount val="66"/>
                <c:pt idx="0">
                  <c:v>-11.385712073313133</c:v>
                </c:pt>
                <c:pt idx="1">
                  <c:v>-11.385712073313133</c:v>
                </c:pt>
                <c:pt idx="2">
                  <c:v>-11.385712073313133</c:v>
                </c:pt>
                <c:pt idx="3">
                  <c:v>-11.385712073313133</c:v>
                </c:pt>
                <c:pt idx="4">
                  <c:v>-11.385712073313133</c:v>
                </c:pt>
                <c:pt idx="5">
                  <c:v>-11.385712073313133</c:v>
                </c:pt>
                <c:pt idx="6">
                  <c:v>-11.385712073313133</c:v>
                </c:pt>
                <c:pt idx="7">
                  <c:v>-11.385712073313133</c:v>
                </c:pt>
                <c:pt idx="8">
                  <c:v>-11.385712073313133</c:v>
                </c:pt>
                <c:pt idx="9">
                  <c:v>-11.385712073313133</c:v>
                </c:pt>
                <c:pt idx="10">
                  <c:v>-11.385712073313133</c:v>
                </c:pt>
                <c:pt idx="11">
                  <c:v>-11.385712073313133</c:v>
                </c:pt>
                <c:pt idx="12">
                  <c:v>-11.385712073313133</c:v>
                </c:pt>
                <c:pt idx="13">
                  <c:v>-11.385712073313133</c:v>
                </c:pt>
                <c:pt idx="14">
                  <c:v>-11.385712073313133</c:v>
                </c:pt>
                <c:pt idx="15">
                  <c:v>-11.385712073313133</c:v>
                </c:pt>
                <c:pt idx="16">
                  <c:v>-11.385712073313133</c:v>
                </c:pt>
                <c:pt idx="17">
                  <c:v>-11.385712073313133</c:v>
                </c:pt>
                <c:pt idx="18">
                  <c:v>-11.385712073313133</c:v>
                </c:pt>
                <c:pt idx="19">
                  <c:v>-11.385712073313133</c:v>
                </c:pt>
                <c:pt idx="20">
                  <c:v>-11.385712073313133</c:v>
                </c:pt>
                <c:pt idx="21">
                  <c:v>-11.385712073313133</c:v>
                </c:pt>
                <c:pt idx="22">
                  <c:v>-11.385712073313133</c:v>
                </c:pt>
                <c:pt idx="23">
                  <c:v>-11.385712073313133</c:v>
                </c:pt>
                <c:pt idx="24">
                  <c:v>-11.385712073313133</c:v>
                </c:pt>
                <c:pt idx="25">
                  <c:v>-11.385712073313133</c:v>
                </c:pt>
                <c:pt idx="26">
                  <c:v>-11.385712073313133</c:v>
                </c:pt>
                <c:pt idx="27">
                  <c:v>-11.385712073313133</c:v>
                </c:pt>
                <c:pt idx="28">
                  <c:v>-11.385712073313133</c:v>
                </c:pt>
                <c:pt idx="29">
                  <c:v>-11.385712073313133</c:v>
                </c:pt>
                <c:pt idx="30">
                  <c:v>-11.385712073313133</c:v>
                </c:pt>
                <c:pt idx="31">
                  <c:v>-11.385712073313133</c:v>
                </c:pt>
                <c:pt idx="32">
                  <c:v>-11.385712073313133</c:v>
                </c:pt>
                <c:pt idx="33">
                  <c:v>-11.385712073313133</c:v>
                </c:pt>
                <c:pt idx="34">
                  <c:v>-11.385712073313133</c:v>
                </c:pt>
                <c:pt idx="35">
                  <c:v>-11.385712073313133</c:v>
                </c:pt>
                <c:pt idx="36">
                  <c:v>-11.385712073313133</c:v>
                </c:pt>
                <c:pt idx="37">
                  <c:v>-11.385712073313133</c:v>
                </c:pt>
                <c:pt idx="38">
                  <c:v>-11.385712073313133</c:v>
                </c:pt>
                <c:pt idx="39">
                  <c:v>-11.385712073313133</c:v>
                </c:pt>
                <c:pt idx="40">
                  <c:v>-11.385712073313133</c:v>
                </c:pt>
                <c:pt idx="41">
                  <c:v>-11.385712073313133</c:v>
                </c:pt>
                <c:pt idx="42">
                  <c:v>-11.385712073313133</c:v>
                </c:pt>
                <c:pt idx="43">
                  <c:v>-11.385712073313133</c:v>
                </c:pt>
                <c:pt idx="44">
                  <c:v>-11.385712073313133</c:v>
                </c:pt>
                <c:pt idx="45">
                  <c:v>-11.385712073313133</c:v>
                </c:pt>
                <c:pt idx="46">
                  <c:v>-11.385712073313133</c:v>
                </c:pt>
                <c:pt idx="47">
                  <c:v>-11.385712073313133</c:v>
                </c:pt>
                <c:pt idx="48">
                  <c:v>-11.385712073313133</c:v>
                </c:pt>
                <c:pt idx="49">
                  <c:v>-11.385712073313133</c:v>
                </c:pt>
                <c:pt idx="50">
                  <c:v>-11.385712073313133</c:v>
                </c:pt>
                <c:pt idx="51">
                  <c:v>-11.385712073313133</c:v>
                </c:pt>
                <c:pt idx="52">
                  <c:v>-11.385712073313133</c:v>
                </c:pt>
                <c:pt idx="53">
                  <c:v>-11.385712073313133</c:v>
                </c:pt>
                <c:pt idx="54">
                  <c:v>-11.385712073313133</c:v>
                </c:pt>
                <c:pt idx="55">
                  <c:v>-11.385712073313133</c:v>
                </c:pt>
                <c:pt idx="56">
                  <c:v>-11.385712073313133</c:v>
                </c:pt>
                <c:pt idx="57">
                  <c:v>-11.385712073313133</c:v>
                </c:pt>
                <c:pt idx="58">
                  <c:v>-11.385712073313133</c:v>
                </c:pt>
                <c:pt idx="59">
                  <c:v>-11.385712073313133</c:v>
                </c:pt>
                <c:pt idx="60">
                  <c:v>-11.385712073313133</c:v>
                </c:pt>
                <c:pt idx="61">
                  <c:v>-11.385712073313133</c:v>
                </c:pt>
                <c:pt idx="62">
                  <c:v>-11.385712073313133</c:v>
                </c:pt>
                <c:pt idx="63">
                  <c:v>-11.385712073313133</c:v>
                </c:pt>
                <c:pt idx="64">
                  <c:v>-11.385712073313133</c:v>
                </c:pt>
                <c:pt idx="65">
                  <c:v>-11.385712073313133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1'!$AP$4:$AP$69</c:f>
              <c:numCache>
                <c:formatCode>0.00</c:formatCode>
                <c:ptCount val="66"/>
                <c:pt idx="0">
                  <c:v>-53.925841809229652</c:v>
                </c:pt>
                <c:pt idx="1">
                  <c:v>-53.925841809229652</c:v>
                </c:pt>
                <c:pt idx="2">
                  <c:v>-53.925841809229652</c:v>
                </c:pt>
                <c:pt idx="3">
                  <c:v>-53.925841809229652</c:v>
                </c:pt>
                <c:pt idx="4">
                  <c:v>-53.925841809229652</c:v>
                </c:pt>
                <c:pt idx="5">
                  <c:v>-53.925841809229652</c:v>
                </c:pt>
                <c:pt idx="6">
                  <c:v>-53.925841809229652</c:v>
                </c:pt>
                <c:pt idx="7">
                  <c:v>-53.925841809229652</c:v>
                </c:pt>
                <c:pt idx="8">
                  <c:v>-53.925841809229652</c:v>
                </c:pt>
                <c:pt idx="9">
                  <c:v>-53.925841809229652</c:v>
                </c:pt>
                <c:pt idx="10">
                  <c:v>-53.925841809229652</c:v>
                </c:pt>
                <c:pt idx="11">
                  <c:v>-53.925841809229652</c:v>
                </c:pt>
                <c:pt idx="12">
                  <c:v>-53.925841809229652</c:v>
                </c:pt>
                <c:pt idx="13">
                  <c:v>-53.925841809229652</c:v>
                </c:pt>
                <c:pt idx="14">
                  <c:v>-53.925841809229652</c:v>
                </c:pt>
                <c:pt idx="15">
                  <c:v>-53.925841809229652</c:v>
                </c:pt>
                <c:pt idx="16">
                  <c:v>-53.925841809229652</c:v>
                </c:pt>
                <c:pt idx="17">
                  <c:v>-53.925841809229652</c:v>
                </c:pt>
                <c:pt idx="18">
                  <c:v>-53.925841809229652</c:v>
                </c:pt>
                <c:pt idx="19">
                  <c:v>-53.925841809229652</c:v>
                </c:pt>
                <c:pt idx="20">
                  <c:v>-53.925841809229652</c:v>
                </c:pt>
                <c:pt idx="21">
                  <c:v>-53.925841809229652</c:v>
                </c:pt>
                <c:pt idx="22">
                  <c:v>-53.925841809229652</c:v>
                </c:pt>
                <c:pt idx="23">
                  <c:v>-53.925841809229652</c:v>
                </c:pt>
                <c:pt idx="24">
                  <c:v>-53.925841809229652</c:v>
                </c:pt>
                <c:pt idx="25">
                  <c:v>-53.925841809229652</c:v>
                </c:pt>
                <c:pt idx="26">
                  <c:v>-53.925841809229652</c:v>
                </c:pt>
                <c:pt idx="27">
                  <c:v>-53.925841809229652</c:v>
                </c:pt>
                <c:pt idx="28">
                  <c:v>-53.925841809229652</c:v>
                </c:pt>
                <c:pt idx="29">
                  <c:v>-53.925841809229652</c:v>
                </c:pt>
                <c:pt idx="30">
                  <c:v>-53.925841809229652</c:v>
                </c:pt>
                <c:pt idx="31">
                  <c:v>-53.925841809229652</c:v>
                </c:pt>
                <c:pt idx="32">
                  <c:v>-53.925841809229652</c:v>
                </c:pt>
                <c:pt idx="33">
                  <c:v>-53.925841809229652</c:v>
                </c:pt>
                <c:pt idx="34">
                  <c:v>-53.925841809229652</c:v>
                </c:pt>
                <c:pt idx="35">
                  <c:v>-53.925841809229652</c:v>
                </c:pt>
                <c:pt idx="36">
                  <c:v>-53.925841809229652</c:v>
                </c:pt>
                <c:pt idx="37">
                  <c:v>-53.925841809229652</c:v>
                </c:pt>
                <c:pt idx="38">
                  <c:v>-53.925841809229652</c:v>
                </c:pt>
                <c:pt idx="39">
                  <c:v>-53.925841809229652</c:v>
                </c:pt>
                <c:pt idx="40">
                  <c:v>-53.925841809229652</c:v>
                </c:pt>
                <c:pt idx="41">
                  <c:v>-53.925841809229652</c:v>
                </c:pt>
                <c:pt idx="42">
                  <c:v>-53.925841809229652</c:v>
                </c:pt>
                <c:pt idx="43">
                  <c:v>-53.925841809229652</c:v>
                </c:pt>
                <c:pt idx="44">
                  <c:v>-53.925841809229652</c:v>
                </c:pt>
                <c:pt idx="45">
                  <c:v>-53.925841809229652</c:v>
                </c:pt>
                <c:pt idx="46">
                  <c:v>-53.925841809229652</c:v>
                </c:pt>
                <c:pt idx="47">
                  <c:v>-53.925841809229652</c:v>
                </c:pt>
                <c:pt idx="48">
                  <c:v>-53.925841809229652</c:v>
                </c:pt>
                <c:pt idx="49">
                  <c:v>-53.925841809229652</c:v>
                </c:pt>
                <c:pt idx="50">
                  <c:v>-53.925841809229652</c:v>
                </c:pt>
                <c:pt idx="51">
                  <c:v>-53.925841809229652</c:v>
                </c:pt>
                <c:pt idx="52">
                  <c:v>-53.925841809229652</c:v>
                </c:pt>
                <c:pt idx="53">
                  <c:v>-53.925841809229652</c:v>
                </c:pt>
                <c:pt idx="54">
                  <c:v>-53.925841809229652</c:v>
                </c:pt>
                <c:pt idx="55">
                  <c:v>-53.925841809229652</c:v>
                </c:pt>
                <c:pt idx="56">
                  <c:v>-53.925841809229652</c:v>
                </c:pt>
                <c:pt idx="57">
                  <c:v>-53.925841809229652</c:v>
                </c:pt>
                <c:pt idx="58">
                  <c:v>-53.925841809229652</c:v>
                </c:pt>
                <c:pt idx="59">
                  <c:v>-53.925841809229652</c:v>
                </c:pt>
                <c:pt idx="60">
                  <c:v>-53.925841809229652</c:v>
                </c:pt>
                <c:pt idx="61">
                  <c:v>-53.925841809229652</c:v>
                </c:pt>
                <c:pt idx="62">
                  <c:v>-53.925841809229652</c:v>
                </c:pt>
                <c:pt idx="63">
                  <c:v>-53.925841809229652</c:v>
                </c:pt>
                <c:pt idx="64">
                  <c:v>-53.925841809229652</c:v>
                </c:pt>
                <c:pt idx="65">
                  <c:v>-53.925841809229652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1'!$B$4:$B$69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1'!$AQ$4:$AQ$69</c:f>
              <c:numCache>
                <c:formatCode>0.00</c:formatCode>
                <c:ptCount val="66"/>
                <c:pt idx="0">
                  <c:v>21.154417662603382</c:v>
                </c:pt>
                <c:pt idx="1">
                  <c:v>21.154417662603382</c:v>
                </c:pt>
                <c:pt idx="2">
                  <c:v>21.154417662603382</c:v>
                </c:pt>
                <c:pt idx="3">
                  <c:v>21.154417662603382</c:v>
                </c:pt>
                <c:pt idx="4">
                  <c:v>21.154417662603382</c:v>
                </c:pt>
                <c:pt idx="5">
                  <c:v>21.154417662603382</c:v>
                </c:pt>
                <c:pt idx="6">
                  <c:v>21.154417662603382</c:v>
                </c:pt>
                <c:pt idx="7">
                  <c:v>21.154417662603382</c:v>
                </c:pt>
                <c:pt idx="8">
                  <c:v>21.154417662603382</c:v>
                </c:pt>
                <c:pt idx="9">
                  <c:v>21.154417662603382</c:v>
                </c:pt>
                <c:pt idx="10">
                  <c:v>21.154417662603382</c:v>
                </c:pt>
                <c:pt idx="11">
                  <c:v>21.154417662603382</c:v>
                </c:pt>
                <c:pt idx="12">
                  <c:v>21.154417662603382</c:v>
                </c:pt>
                <c:pt idx="13">
                  <c:v>21.154417662603382</c:v>
                </c:pt>
                <c:pt idx="14">
                  <c:v>21.154417662603382</c:v>
                </c:pt>
                <c:pt idx="15">
                  <c:v>21.154417662603382</c:v>
                </c:pt>
                <c:pt idx="16">
                  <c:v>21.154417662603382</c:v>
                </c:pt>
                <c:pt idx="17">
                  <c:v>21.154417662603382</c:v>
                </c:pt>
                <c:pt idx="18">
                  <c:v>21.154417662603382</c:v>
                </c:pt>
                <c:pt idx="19">
                  <c:v>21.154417662603382</c:v>
                </c:pt>
                <c:pt idx="20">
                  <c:v>21.154417662603382</c:v>
                </c:pt>
                <c:pt idx="21">
                  <c:v>21.154417662603382</c:v>
                </c:pt>
                <c:pt idx="22">
                  <c:v>21.154417662603382</c:v>
                </c:pt>
                <c:pt idx="23">
                  <c:v>21.154417662603382</c:v>
                </c:pt>
                <c:pt idx="24">
                  <c:v>21.154417662603382</c:v>
                </c:pt>
                <c:pt idx="25">
                  <c:v>21.154417662603382</c:v>
                </c:pt>
                <c:pt idx="26">
                  <c:v>21.154417662603382</c:v>
                </c:pt>
                <c:pt idx="27">
                  <c:v>21.154417662603382</c:v>
                </c:pt>
                <c:pt idx="28">
                  <c:v>21.154417662603382</c:v>
                </c:pt>
                <c:pt idx="29">
                  <c:v>21.154417662603382</c:v>
                </c:pt>
                <c:pt idx="30">
                  <c:v>21.154417662603382</c:v>
                </c:pt>
                <c:pt idx="31">
                  <c:v>21.154417662603382</c:v>
                </c:pt>
                <c:pt idx="32">
                  <c:v>21.154417662603382</c:v>
                </c:pt>
                <c:pt idx="33">
                  <c:v>21.154417662603382</c:v>
                </c:pt>
                <c:pt idx="34">
                  <c:v>21.154417662603382</c:v>
                </c:pt>
                <c:pt idx="35">
                  <c:v>21.154417662603382</c:v>
                </c:pt>
                <c:pt idx="36">
                  <c:v>21.154417662603382</c:v>
                </c:pt>
                <c:pt idx="37">
                  <c:v>21.154417662603382</c:v>
                </c:pt>
                <c:pt idx="38">
                  <c:v>21.154417662603382</c:v>
                </c:pt>
                <c:pt idx="39">
                  <c:v>21.154417662603382</c:v>
                </c:pt>
                <c:pt idx="40">
                  <c:v>21.154417662603382</c:v>
                </c:pt>
                <c:pt idx="41">
                  <c:v>21.154417662603382</c:v>
                </c:pt>
                <c:pt idx="42">
                  <c:v>21.154417662603382</c:v>
                </c:pt>
                <c:pt idx="43">
                  <c:v>21.154417662603382</c:v>
                </c:pt>
                <c:pt idx="44">
                  <c:v>21.154417662603382</c:v>
                </c:pt>
                <c:pt idx="45">
                  <c:v>21.154417662603382</c:v>
                </c:pt>
                <c:pt idx="46">
                  <c:v>21.154417662603382</c:v>
                </c:pt>
                <c:pt idx="47">
                  <c:v>21.154417662603382</c:v>
                </c:pt>
                <c:pt idx="48">
                  <c:v>21.154417662603382</c:v>
                </c:pt>
                <c:pt idx="49">
                  <c:v>21.154417662603382</c:v>
                </c:pt>
                <c:pt idx="50">
                  <c:v>21.154417662603382</c:v>
                </c:pt>
                <c:pt idx="51">
                  <c:v>21.154417662603382</c:v>
                </c:pt>
                <c:pt idx="52">
                  <c:v>21.154417662603382</c:v>
                </c:pt>
                <c:pt idx="53">
                  <c:v>21.154417662603382</c:v>
                </c:pt>
                <c:pt idx="54">
                  <c:v>21.154417662603382</c:v>
                </c:pt>
                <c:pt idx="55">
                  <c:v>21.154417662603382</c:v>
                </c:pt>
                <c:pt idx="56">
                  <c:v>21.154417662603382</c:v>
                </c:pt>
                <c:pt idx="57">
                  <c:v>21.154417662603382</c:v>
                </c:pt>
                <c:pt idx="58">
                  <c:v>21.154417662603382</c:v>
                </c:pt>
                <c:pt idx="59">
                  <c:v>21.154417662603382</c:v>
                </c:pt>
                <c:pt idx="60">
                  <c:v>21.154417662603382</c:v>
                </c:pt>
                <c:pt idx="61">
                  <c:v>21.154417662603382</c:v>
                </c:pt>
                <c:pt idx="62">
                  <c:v>21.154417662603382</c:v>
                </c:pt>
                <c:pt idx="63">
                  <c:v>21.154417662603382</c:v>
                </c:pt>
                <c:pt idx="64">
                  <c:v>21.154417662603382</c:v>
                </c:pt>
                <c:pt idx="65">
                  <c:v>21.154417662603382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25824"/>
        <c:axId val="241326216"/>
      </c:lineChart>
      <c:catAx>
        <c:axId val="24132582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326216"/>
        <c:crossesAt val="-60"/>
        <c:auto val="1"/>
        <c:lblAlgn val="ctr"/>
        <c:lblOffset val="100"/>
        <c:tickLblSkip val="3"/>
        <c:tickMarkSkip val="3"/>
        <c:noMultiLvlLbl val="0"/>
      </c:catAx>
      <c:valAx>
        <c:axId val="241326216"/>
        <c:scaling>
          <c:orientation val="minMax"/>
          <c:max val="25"/>
          <c:min val="-6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325824"/>
        <c:crosses val="autoZero"/>
        <c:crossBetween val="between"/>
        <c:majorUnit val="10"/>
        <c:minorUnit val="1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2015
Fine Material Mass Percent Difference Results
Class 2 Target Fine Mass = 900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0000FF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2'!$R$4:$R$69</c:f>
              <c:numCache>
                <c:formatCode>0.00</c:formatCode>
                <c:ptCount val="66"/>
                <c:pt idx="2">
                  <c:v>-2.5982693034947544</c:v>
                </c:pt>
                <c:pt idx="3">
                  <c:v>0.19246631839428421</c:v>
                </c:pt>
                <c:pt idx="4">
                  <c:v>0.60255589643984597</c:v>
                </c:pt>
                <c:pt idx="5">
                  <c:v>0.72735287635001655</c:v>
                </c:pt>
                <c:pt idx="6">
                  <c:v>-81.296162603431995</c:v>
                </c:pt>
                <c:pt idx="7">
                  <c:v>-6.5669693718406794</c:v>
                </c:pt>
                <c:pt idx="8">
                  <c:v>-5.4663519608169047</c:v>
                </c:pt>
                <c:pt idx="9">
                  <c:v>1.0069610205055923</c:v>
                </c:pt>
                <c:pt idx="10">
                  <c:v>1.4837254555103594</c:v>
                </c:pt>
                <c:pt idx="11">
                  <c:v>1.7804384149782495</c:v>
                </c:pt>
                <c:pt idx="12">
                  <c:v>-0.28983575973614967</c:v>
                </c:pt>
                <c:pt idx="13">
                  <c:v>-0.69097079733372535</c:v>
                </c:pt>
                <c:pt idx="14">
                  <c:v>-0.75407443444417943</c:v>
                </c:pt>
                <c:pt idx="15">
                  <c:v>-2.1193623079224144</c:v>
                </c:pt>
                <c:pt idx="16">
                  <c:v>-3.1865591576246257</c:v>
                </c:pt>
                <c:pt idx="17">
                  <c:v>-2.3744363068263725</c:v>
                </c:pt>
                <c:pt idx="18">
                  <c:v>-0.69117254867099331</c:v>
                </c:pt>
                <c:pt idx="19">
                  <c:v>1.8880028314512325</c:v>
                </c:pt>
                <c:pt idx="20">
                  <c:v>-0.82900408975350415</c:v>
                </c:pt>
                <c:pt idx="21">
                  <c:v>-3.1818936417464383</c:v>
                </c:pt>
                <c:pt idx="22">
                  <c:v>-0.89959857220696782</c:v>
                </c:pt>
                <c:pt idx="23">
                  <c:v>-0.76632176642157357</c:v>
                </c:pt>
                <c:pt idx="24">
                  <c:v>-2.5686350328674794</c:v>
                </c:pt>
                <c:pt idx="25">
                  <c:v>-2.8669852205800694</c:v>
                </c:pt>
                <c:pt idx="26">
                  <c:v>-2.4539263933169724</c:v>
                </c:pt>
                <c:pt idx="27">
                  <c:v>-1.8207546126889</c:v>
                </c:pt>
                <c:pt idx="28">
                  <c:v>-2.4333565713906267</c:v>
                </c:pt>
                <c:pt idx="29">
                  <c:v>-1.4404936298663815</c:v>
                </c:pt>
                <c:pt idx="30">
                  <c:v>-0.93555324007360308</c:v>
                </c:pt>
                <c:pt idx="31">
                  <c:v>-1.3061766659287175</c:v>
                </c:pt>
                <c:pt idx="32">
                  <c:v>-1.1467026763774861</c:v>
                </c:pt>
                <c:pt idx="33">
                  <c:v>-2.8247585036654201</c:v>
                </c:pt>
                <c:pt idx="34">
                  <c:v>-2.7917630265676787</c:v>
                </c:pt>
                <c:pt idx="35">
                  <c:v>-2.5437837117933064</c:v>
                </c:pt>
                <c:pt idx="36">
                  <c:v>-2.5824455715266557</c:v>
                </c:pt>
                <c:pt idx="37">
                  <c:v>-1.6342516059600711</c:v>
                </c:pt>
                <c:pt idx="38">
                  <c:v>-2.0985987204746293</c:v>
                </c:pt>
                <c:pt idx="51">
                  <c:v>-3.0109953319616847</c:v>
                </c:pt>
                <c:pt idx="52">
                  <c:v>-2.5518959313589833</c:v>
                </c:pt>
                <c:pt idx="53">
                  <c:v>-3.5685734588736842</c:v>
                </c:pt>
                <c:pt idx="57">
                  <c:v>-3.3737053031228177</c:v>
                </c:pt>
                <c:pt idx="58">
                  <c:v>-2.5240397915260426</c:v>
                </c:pt>
                <c:pt idx="59">
                  <c:v>-2.7323008849557584</c:v>
                </c:pt>
              </c:numCache>
            </c:numRef>
          </c:val>
          <c:smooth val="0"/>
        </c:ser>
        <c:ser>
          <c:idx val="1"/>
          <c:order val="1"/>
          <c:tx>
            <c:v>Median (-2.12%)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2'!$X$4:$X$69</c:f>
              <c:numCache>
                <c:formatCode>0.00</c:formatCode>
                <c:ptCount val="66"/>
                <c:pt idx="0">
                  <c:v>-2.1193623079224144</c:v>
                </c:pt>
                <c:pt idx="1">
                  <c:v>-2.1193623079224144</c:v>
                </c:pt>
                <c:pt idx="2">
                  <c:v>-2.1193623079224144</c:v>
                </c:pt>
                <c:pt idx="3">
                  <c:v>-2.1193623079224144</c:v>
                </c:pt>
                <c:pt idx="4">
                  <c:v>-2.1193623079224144</c:v>
                </c:pt>
                <c:pt idx="5">
                  <c:v>-2.1193623079224144</c:v>
                </c:pt>
                <c:pt idx="6">
                  <c:v>-2.1193623079224144</c:v>
                </c:pt>
                <c:pt idx="7">
                  <c:v>-2.1193623079224144</c:v>
                </c:pt>
                <c:pt idx="8">
                  <c:v>-2.1193623079224144</c:v>
                </c:pt>
                <c:pt idx="9">
                  <c:v>-2.1193623079224144</c:v>
                </c:pt>
                <c:pt idx="10">
                  <c:v>-2.1193623079224144</c:v>
                </c:pt>
                <c:pt idx="11">
                  <c:v>-2.1193623079224144</c:v>
                </c:pt>
                <c:pt idx="12">
                  <c:v>-2.1193623079224144</c:v>
                </c:pt>
                <c:pt idx="13">
                  <c:v>-2.1193623079224144</c:v>
                </c:pt>
                <c:pt idx="14">
                  <c:v>-2.1193623079224144</c:v>
                </c:pt>
                <c:pt idx="15">
                  <c:v>-2.1193623079224144</c:v>
                </c:pt>
                <c:pt idx="16">
                  <c:v>-2.1193623079224144</c:v>
                </c:pt>
                <c:pt idx="17">
                  <c:v>-2.1193623079224144</c:v>
                </c:pt>
                <c:pt idx="18">
                  <c:v>-2.1193623079224144</c:v>
                </c:pt>
                <c:pt idx="19">
                  <c:v>-2.1193623079224144</c:v>
                </c:pt>
                <c:pt idx="20">
                  <c:v>-2.1193623079224144</c:v>
                </c:pt>
                <c:pt idx="21">
                  <c:v>-2.1193623079224144</c:v>
                </c:pt>
                <c:pt idx="22">
                  <c:v>-2.1193623079224144</c:v>
                </c:pt>
                <c:pt idx="23">
                  <c:v>-2.1193623079224144</c:v>
                </c:pt>
                <c:pt idx="24">
                  <c:v>-2.1193623079224144</c:v>
                </c:pt>
                <c:pt idx="25">
                  <c:v>-2.1193623079224144</c:v>
                </c:pt>
                <c:pt idx="26">
                  <c:v>-2.1193623079224144</c:v>
                </c:pt>
                <c:pt idx="27">
                  <c:v>-2.1193623079224144</c:v>
                </c:pt>
                <c:pt idx="28">
                  <c:v>-2.1193623079224144</c:v>
                </c:pt>
                <c:pt idx="29">
                  <c:v>-2.1193623079224144</c:v>
                </c:pt>
                <c:pt idx="30">
                  <c:v>-2.1193623079224144</c:v>
                </c:pt>
                <c:pt idx="31">
                  <c:v>-2.1193623079224144</c:v>
                </c:pt>
                <c:pt idx="32">
                  <c:v>-2.1193623079224144</c:v>
                </c:pt>
                <c:pt idx="33">
                  <c:v>-2.1193623079224144</c:v>
                </c:pt>
                <c:pt idx="34">
                  <c:v>-2.1193623079224144</c:v>
                </c:pt>
                <c:pt idx="35">
                  <c:v>-2.1193623079224144</c:v>
                </c:pt>
                <c:pt idx="36">
                  <c:v>-2.1193623079224144</c:v>
                </c:pt>
                <c:pt idx="37">
                  <c:v>-2.1193623079224144</c:v>
                </c:pt>
                <c:pt idx="38">
                  <c:v>-2.1193623079224144</c:v>
                </c:pt>
                <c:pt idx="39">
                  <c:v>-2.1193623079224144</c:v>
                </c:pt>
                <c:pt idx="40">
                  <c:v>-2.1193623079224144</c:v>
                </c:pt>
                <c:pt idx="41">
                  <c:v>-2.1193623079224144</c:v>
                </c:pt>
                <c:pt idx="42">
                  <c:v>-2.1193623079224144</c:v>
                </c:pt>
                <c:pt idx="43">
                  <c:v>-2.1193623079224144</c:v>
                </c:pt>
                <c:pt idx="44">
                  <c:v>-2.1193623079224144</c:v>
                </c:pt>
                <c:pt idx="45">
                  <c:v>-2.1193623079224144</c:v>
                </c:pt>
                <c:pt idx="46">
                  <c:v>-2.1193623079224144</c:v>
                </c:pt>
                <c:pt idx="47">
                  <c:v>-2.1193623079224144</c:v>
                </c:pt>
                <c:pt idx="48">
                  <c:v>-2.1193623079224144</c:v>
                </c:pt>
                <c:pt idx="49">
                  <c:v>-2.1193623079224144</c:v>
                </c:pt>
                <c:pt idx="50">
                  <c:v>-2.1193623079224144</c:v>
                </c:pt>
                <c:pt idx="51">
                  <c:v>-2.1193623079224144</c:v>
                </c:pt>
                <c:pt idx="52">
                  <c:v>-2.1193623079224144</c:v>
                </c:pt>
                <c:pt idx="53">
                  <c:v>-2.1193623079224144</c:v>
                </c:pt>
                <c:pt idx="54">
                  <c:v>-2.1193623079224144</c:v>
                </c:pt>
                <c:pt idx="55">
                  <c:v>-2.1193623079224144</c:v>
                </c:pt>
                <c:pt idx="56">
                  <c:v>-2.1193623079224144</c:v>
                </c:pt>
                <c:pt idx="57">
                  <c:v>-2.1193623079224144</c:v>
                </c:pt>
                <c:pt idx="58">
                  <c:v>-2.1193623079224144</c:v>
                </c:pt>
                <c:pt idx="59">
                  <c:v>-2.1193623079224144</c:v>
                </c:pt>
                <c:pt idx="60">
                  <c:v>-2.1193623079224144</c:v>
                </c:pt>
                <c:pt idx="61">
                  <c:v>-2.1193623079224144</c:v>
                </c:pt>
                <c:pt idx="62">
                  <c:v>-2.1193623079224144</c:v>
                </c:pt>
                <c:pt idx="63">
                  <c:v>-2.1193623079224144</c:v>
                </c:pt>
                <c:pt idx="64">
                  <c:v>-2.1193623079224144</c:v>
                </c:pt>
                <c:pt idx="65">
                  <c:v>-2.1193623079224144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2'!$Y$4:$Y$69</c:f>
              <c:numCache>
                <c:formatCode>0.00</c:formatCode>
                <c:ptCount val="66"/>
                <c:pt idx="0">
                  <c:v>-7.1193623079224144</c:v>
                </c:pt>
                <c:pt idx="1">
                  <c:v>-7.1193623079224144</c:v>
                </c:pt>
                <c:pt idx="2">
                  <c:v>-7.1193623079224144</c:v>
                </c:pt>
                <c:pt idx="3">
                  <c:v>-7.1193623079224144</c:v>
                </c:pt>
                <c:pt idx="4">
                  <c:v>-7.1193623079224144</c:v>
                </c:pt>
                <c:pt idx="5">
                  <c:v>-7.1193623079224144</c:v>
                </c:pt>
                <c:pt idx="6">
                  <c:v>-7.1193623079224144</c:v>
                </c:pt>
                <c:pt idx="7">
                  <c:v>-7.1193623079224144</c:v>
                </c:pt>
                <c:pt idx="8">
                  <c:v>-7.1193623079224144</c:v>
                </c:pt>
                <c:pt idx="9">
                  <c:v>-7.1193623079224144</c:v>
                </c:pt>
                <c:pt idx="10">
                  <c:v>-7.1193623079224144</c:v>
                </c:pt>
                <c:pt idx="11">
                  <c:v>-7.1193623079224144</c:v>
                </c:pt>
                <c:pt idx="12">
                  <c:v>-7.1193623079224144</c:v>
                </c:pt>
                <c:pt idx="13">
                  <c:v>-7.1193623079224144</c:v>
                </c:pt>
                <c:pt idx="14">
                  <c:v>-7.1193623079224144</c:v>
                </c:pt>
                <c:pt idx="15">
                  <c:v>-7.1193623079224144</c:v>
                </c:pt>
                <c:pt idx="16">
                  <c:v>-7.1193623079224144</c:v>
                </c:pt>
                <c:pt idx="17">
                  <c:v>-7.1193623079224144</c:v>
                </c:pt>
                <c:pt idx="18">
                  <c:v>-7.1193623079224144</c:v>
                </c:pt>
                <c:pt idx="19">
                  <c:v>-7.1193623079224144</c:v>
                </c:pt>
                <c:pt idx="20">
                  <c:v>-7.1193623079224144</c:v>
                </c:pt>
                <c:pt idx="21">
                  <c:v>-7.1193623079224144</c:v>
                </c:pt>
                <c:pt idx="22">
                  <c:v>-7.1193623079224144</c:v>
                </c:pt>
                <c:pt idx="23">
                  <c:v>-7.1193623079224144</c:v>
                </c:pt>
                <c:pt idx="24">
                  <c:v>-7.1193623079224144</c:v>
                </c:pt>
                <c:pt idx="25">
                  <c:v>-7.1193623079224144</c:v>
                </c:pt>
                <c:pt idx="26">
                  <c:v>-7.1193623079224144</c:v>
                </c:pt>
                <c:pt idx="27">
                  <c:v>-7.1193623079224144</c:v>
                </c:pt>
                <c:pt idx="28">
                  <c:v>-7.1193623079224144</c:v>
                </c:pt>
                <c:pt idx="29">
                  <c:v>-7.1193623079224144</c:v>
                </c:pt>
                <c:pt idx="30">
                  <c:v>-7.1193623079224144</c:v>
                </c:pt>
                <c:pt idx="31">
                  <c:v>-7.1193623079224144</c:v>
                </c:pt>
                <c:pt idx="32">
                  <c:v>-7.1193623079224144</c:v>
                </c:pt>
                <c:pt idx="33">
                  <c:v>-7.1193623079224144</c:v>
                </c:pt>
                <c:pt idx="34">
                  <c:v>-7.1193623079224144</c:v>
                </c:pt>
                <c:pt idx="35">
                  <c:v>-7.1193623079224144</c:v>
                </c:pt>
                <c:pt idx="36">
                  <c:v>-7.1193623079224144</c:v>
                </c:pt>
                <c:pt idx="37">
                  <c:v>-7.1193623079224144</c:v>
                </c:pt>
                <c:pt idx="38">
                  <c:v>-7.1193623079224144</c:v>
                </c:pt>
                <c:pt idx="39">
                  <c:v>-7.1193623079224144</c:v>
                </c:pt>
                <c:pt idx="40">
                  <c:v>-7.1193623079224144</c:v>
                </c:pt>
                <c:pt idx="41">
                  <c:v>-7.1193623079224144</c:v>
                </c:pt>
                <c:pt idx="42">
                  <c:v>-7.1193623079224144</c:v>
                </c:pt>
                <c:pt idx="43">
                  <c:v>-7.1193623079224144</c:v>
                </c:pt>
                <c:pt idx="44">
                  <c:v>-7.1193623079224144</c:v>
                </c:pt>
                <c:pt idx="45">
                  <c:v>-7.1193623079224144</c:v>
                </c:pt>
                <c:pt idx="46">
                  <c:v>-7.1193623079224144</c:v>
                </c:pt>
                <c:pt idx="47">
                  <c:v>-7.1193623079224144</c:v>
                </c:pt>
                <c:pt idx="48">
                  <c:v>-7.1193623079224144</c:v>
                </c:pt>
                <c:pt idx="49">
                  <c:v>-7.1193623079224144</c:v>
                </c:pt>
                <c:pt idx="50">
                  <c:v>-7.1193623079224144</c:v>
                </c:pt>
                <c:pt idx="51">
                  <c:v>-7.1193623079224144</c:v>
                </c:pt>
                <c:pt idx="52">
                  <c:v>-7.1193623079224144</c:v>
                </c:pt>
                <c:pt idx="53">
                  <c:v>-7.1193623079224144</c:v>
                </c:pt>
                <c:pt idx="54">
                  <c:v>-7.1193623079224144</c:v>
                </c:pt>
                <c:pt idx="55">
                  <c:v>-7.1193623079224144</c:v>
                </c:pt>
                <c:pt idx="56">
                  <c:v>-7.1193623079224144</c:v>
                </c:pt>
                <c:pt idx="57">
                  <c:v>-7.1193623079224144</c:v>
                </c:pt>
                <c:pt idx="58">
                  <c:v>-7.1193623079224144</c:v>
                </c:pt>
                <c:pt idx="59">
                  <c:v>-7.1193623079224144</c:v>
                </c:pt>
                <c:pt idx="60">
                  <c:v>-7.1193623079224144</c:v>
                </c:pt>
                <c:pt idx="61">
                  <c:v>-7.1193623079224144</c:v>
                </c:pt>
                <c:pt idx="62">
                  <c:v>-7.1193623079224144</c:v>
                </c:pt>
                <c:pt idx="63">
                  <c:v>-7.1193623079224144</c:v>
                </c:pt>
                <c:pt idx="64">
                  <c:v>-7.1193623079224144</c:v>
                </c:pt>
                <c:pt idx="65">
                  <c:v>-7.1193623079224144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2'!$Z$4:$Z$69</c:f>
              <c:numCache>
                <c:formatCode>0.00</c:formatCode>
                <c:ptCount val="66"/>
                <c:pt idx="0">
                  <c:v>2.8806376920775856</c:v>
                </c:pt>
                <c:pt idx="1">
                  <c:v>2.8806376920775856</c:v>
                </c:pt>
                <c:pt idx="2">
                  <c:v>2.8806376920775856</c:v>
                </c:pt>
                <c:pt idx="3">
                  <c:v>2.8806376920775856</c:v>
                </c:pt>
                <c:pt idx="4">
                  <c:v>2.8806376920775856</c:v>
                </c:pt>
                <c:pt idx="5">
                  <c:v>2.8806376920775856</c:v>
                </c:pt>
                <c:pt idx="6">
                  <c:v>2.8806376920775856</c:v>
                </c:pt>
                <c:pt idx="7">
                  <c:v>2.8806376920775856</c:v>
                </c:pt>
                <c:pt idx="8">
                  <c:v>2.8806376920775856</c:v>
                </c:pt>
                <c:pt idx="9">
                  <c:v>2.8806376920775856</c:v>
                </c:pt>
                <c:pt idx="10">
                  <c:v>2.8806376920775856</c:v>
                </c:pt>
                <c:pt idx="11">
                  <c:v>2.8806376920775856</c:v>
                </c:pt>
                <c:pt idx="12">
                  <c:v>2.8806376920775856</c:v>
                </c:pt>
                <c:pt idx="13">
                  <c:v>2.8806376920775856</c:v>
                </c:pt>
                <c:pt idx="14">
                  <c:v>2.8806376920775856</c:v>
                </c:pt>
                <c:pt idx="15">
                  <c:v>2.8806376920775856</c:v>
                </c:pt>
                <c:pt idx="16">
                  <c:v>2.8806376920775856</c:v>
                </c:pt>
                <c:pt idx="17">
                  <c:v>2.8806376920775856</c:v>
                </c:pt>
                <c:pt idx="18">
                  <c:v>2.8806376920775856</c:v>
                </c:pt>
                <c:pt idx="19">
                  <c:v>2.8806376920775856</c:v>
                </c:pt>
                <c:pt idx="20">
                  <c:v>2.8806376920775856</c:v>
                </c:pt>
                <c:pt idx="21">
                  <c:v>2.8806376920775856</c:v>
                </c:pt>
                <c:pt idx="22">
                  <c:v>2.8806376920775856</c:v>
                </c:pt>
                <c:pt idx="23">
                  <c:v>2.8806376920775856</c:v>
                </c:pt>
                <c:pt idx="24">
                  <c:v>2.8806376920775856</c:v>
                </c:pt>
                <c:pt idx="25">
                  <c:v>2.8806376920775856</c:v>
                </c:pt>
                <c:pt idx="26">
                  <c:v>2.8806376920775856</c:v>
                </c:pt>
                <c:pt idx="27">
                  <c:v>2.8806376920775856</c:v>
                </c:pt>
                <c:pt idx="28">
                  <c:v>2.8806376920775856</c:v>
                </c:pt>
                <c:pt idx="29">
                  <c:v>2.8806376920775856</c:v>
                </c:pt>
                <c:pt idx="30">
                  <c:v>2.8806376920775856</c:v>
                </c:pt>
                <c:pt idx="31">
                  <c:v>2.8806376920775856</c:v>
                </c:pt>
                <c:pt idx="32">
                  <c:v>2.8806376920775856</c:v>
                </c:pt>
                <c:pt idx="33">
                  <c:v>2.8806376920775856</c:v>
                </c:pt>
                <c:pt idx="34">
                  <c:v>2.8806376920775856</c:v>
                </c:pt>
                <c:pt idx="35">
                  <c:v>2.8806376920775856</c:v>
                </c:pt>
                <c:pt idx="36">
                  <c:v>2.8806376920775856</c:v>
                </c:pt>
                <c:pt idx="37">
                  <c:v>2.8806376920775856</c:v>
                </c:pt>
                <c:pt idx="38">
                  <c:v>2.8806376920775856</c:v>
                </c:pt>
                <c:pt idx="39">
                  <c:v>2.8806376920775856</c:v>
                </c:pt>
                <c:pt idx="40">
                  <c:v>2.8806376920775856</c:v>
                </c:pt>
                <c:pt idx="41">
                  <c:v>2.8806376920775856</c:v>
                </c:pt>
                <c:pt idx="42">
                  <c:v>2.8806376920775856</c:v>
                </c:pt>
                <c:pt idx="43">
                  <c:v>2.8806376920775856</c:v>
                </c:pt>
                <c:pt idx="44">
                  <c:v>2.8806376920775856</c:v>
                </c:pt>
                <c:pt idx="45">
                  <c:v>2.8806376920775856</c:v>
                </c:pt>
                <c:pt idx="46">
                  <c:v>2.8806376920775856</c:v>
                </c:pt>
                <c:pt idx="47">
                  <c:v>2.8806376920775856</c:v>
                </c:pt>
                <c:pt idx="48">
                  <c:v>2.8806376920775856</c:v>
                </c:pt>
                <c:pt idx="49">
                  <c:v>2.8806376920775856</c:v>
                </c:pt>
                <c:pt idx="50">
                  <c:v>2.8806376920775856</c:v>
                </c:pt>
                <c:pt idx="51">
                  <c:v>2.8806376920775856</c:v>
                </c:pt>
                <c:pt idx="52">
                  <c:v>2.8806376920775856</c:v>
                </c:pt>
                <c:pt idx="53">
                  <c:v>2.8806376920775856</c:v>
                </c:pt>
                <c:pt idx="54">
                  <c:v>2.8806376920775856</c:v>
                </c:pt>
                <c:pt idx="55">
                  <c:v>2.8806376920775856</c:v>
                </c:pt>
                <c:pt idx="56">
                  <c:v>2.8806376920775856</c:v>
                </c:pt>
                <c:pt idx="57">
                  <c:v>2.8806376920775856</c:v>
                </c:pt>
                <c:pt idx="58">
                  <c:v>2.8806376920775856</c:v>
                </c:pt>
                <c:pt idx="59">
                  <c:v>2.8806376920775856</c:v>
                </c:pt>
                <c:pt idx="60">
                  <c:v>2.8806376920775856</c:v>
                </c:pt>
                <c:pt idx="61">
                  <c:v>2.8806376920775856</c:v>
                </c:pt>
                <c:pt idx="62">
                  <c:v>2.8806376920775856</c:v>
                </c:pt>
                <c:pt idx="63">
                  <c:v>2.8806376920775856</c:v>
                </c:pt>
                <c:pt idx="64">
                  <c:v>2.8806376920775856</c:v>
                </c:pt>
                <c:pt idx="65">
                  <c:v>2.8806376920775856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2'!$AA$4:$AA$69</c:f>
              <c:numCache>
                <c:formatCode>0.00</c:formatCode>
                <c:ptCount val="66"/>
                <c:pt idx="0">
                  <c:v>-6.5711796288909285</c:v>
                </c:pt>
                <c:pt idx="1">
                  <c:v>-6.5711796288909285</c:v>
                </c:pt>
                <c:pt idx="2">
                  <c:v>-6.5711796288909285</c:v>
                </c:pt>
                <c:pt idx="3">
                  <c:v>-6.5711796288909285</c:v>
                </c:pt>
                <c:pt idx="4">
                  <c:v>-6.5711796288909285</c:v>
                </c:pt>
                <c:pt idx="5">
                  <c:v>-6.5711796288909285</c:v>
                </c:pt>
                <c:pt idx="6">
                  <c:v>-6.5711796288909285</c:v>
                </c:pt>
                <c:pt idx="7">
                  <c:v>-6.5711796288909285</c:v>
                </c:pt>
                <c:pt idx="8">
                  <c:v>-6.5711796288909285</c:v>
                </c:pt>
                <c:pt idx="9">
                  <c:v>-6.5711796288909285</c:v>
                </c:pt>
                <c:pt idx="10">
                  <c:v>-6.5711796288909285</c:v>
                </c:pt>
                <c:pt idx="11">
                  <c:v>-6.5711796288909285</c:v>
                </c:pt>
                <c:pt idx="12">
                  <c:v>-6.5711796288909285</c:v>
                </c:pt>
                <c:pt idx="13">
                  <c:v>-6.5711796288909285</c:v>
                </c:pt>
                <c:pt idx="14">
                  <c:v>-6.5711796288909285</c:v>
                </c:pt>
                <c:pt idx="15">
                  <c:v>-6.5711796288909285</c:v>
                </c:pt>
                <c:pt idx="16">
                  <c:v>-6.5711796288909285</c:v>
                </c:pt>
                <c:pt idx="17">
                  <c:v>-6.5711796288909285</c:v>
                </c:pt>
                <c:pt idx="18">
                  <c:v>-6.5711796288909285</c:v>
                </c:pt>
                <c:pt idx="19">
                  <c:v>-6.5711796288909285</c:v>
                </c:pt>
                <c:pt idx="20">
                  <c:v>-6.5711796288909285</c:v>
                </c:pt>
                <c:pt idx="21">
                  <c:v>-6.5711796288909285</c:v>
                </c:pt>
                <c:pt idx="22">
                  <c:v>-6.5711796288909285</c:v>
                </c:pt>
                <c:pt idx="23">
                  <c:v>-6.5711796288909285</c:v>
                </c:pt>
                <c:pt idx="24">
                  <c:v>-6.5711796288909285</c:v>
                </c:pt>
                <c:pt idx="25">
                  <c:v>-6.5711796288909285</c:v>
                </c:pt>
                <c:pt idx="26">
                  <c:v>-6.5711796288909285</c:v>
                </c:pt>
                <c:pt idx="27">
                  <c:v>-6.5711796288909285</c:v>
                </c:pt>
                <c:pt idx="28">
                  <c:v>-6.5711796288909285</c:v>
                </c:pt>
                <c:pt idx="29">
                  <c:v>-6.5711796288909285</c:v>
                </c:pt>
                <c:pt idx="30">
                  <c:v>-6.5711796288909285</c:v>
                </c:pt>
                <c:pt idx="31">
                  <c:v>-6.5711796288909285</c:v>
                </c:pt>
                <c:pt idx="32">
                  <c:v>-6.5711796288909285</c:v>
                </c:pt>
                <c:pt idx="33">
                  <c:v>-6.5711796288909285</c:v>
                </c:pt>
                <c:pt idx="34">
                  <c:v>-6.5711796288909285</c:v>
                </c:pt>
                <c:pt idx="35">
                  <c:v>-6.5711796288909285</c:v>
                </c:pt>
                <c:pt idx="36">
                  <c:v>-6.5711796288909285</c:v>
                </c:pt>
                <c:pt idx="37">
                  <c:v>-6.5711796288909285</c:v>
                </c:pt>
                <c:pt idx="38">
                  <c:v>-6.5711796288909285</c:v>
                </c:pt>
                <c:pt idx="39">
                  <c:v>-6.5711796288909285</c:v>
                </c:pt>
                <c:pt idx="40">
                  <c:v>-6.5711796288909285</c:v>
                </c:pt>
                <c:pt idx="41">
                  <c:v>-6.5711796288909285</c:v>
                </c:pt>
                <c:pt idx="42">
                  <c:v>-6.5711796288909285</c:v>
                </c:pt>
                <c:pt idx="43">
                  <c:v>-6.5711796288909285</c:v>
                </c:pt>
                <c:pt idx="44">
                  <c:v>-6.5711796288909285</c:v>
                </c:pt>
                <c:pt idx="45">
                  <c:v>-6.5711796288909285</c:v>
                </c:pt>
                <c:pt idx="46">
                  <c:v>-6.5711796288909285</c:v>
                </c:pt>
                <c:pt idx="47">
                  <c:v>-6.5711796288909285</c:v>
                </c:pt>
                <c:pt idx="48">
                  <c:v>-6.5711796288909285</c:v>
                </c:pt>
                <c:pt idx="49">
                  <c:v>-6.5711796288909285</c:v>
                </c:pt>
                <c:pt idx="50">
                  <c:v>-6.5711796288909285</c:v>
                </c:pt>
                <c:pt idx="51">
                  <c:v>-6.5711796288909285</c:v>
                </c:pt>
                <c:pt idx="52">
                  <c:v>-6.5711796288909285</c:v>
                </c:pt>
                <c:pt idx="53">
                  <c:v>-6.5711796288909285</c:v>
                </c:pt>
                <c:pt idx="54">
                  <c:v>-6.5711796288909285</c:v>
                </c:pt>
                <c:pt idx="55">
                  <c:v>-6.5711796288909285</c:v>
                </c:pt>
                <c:pt idx="56">
                  <c:v>-6.5711796288909285</c:v>
                </c:pt>
                <c:pt idx="57">
                  <c:v>-6.5711796288909285</c:v>
                </c:pt>
                <c:pt idx="58">
                  <c:v>-6.5711796288909285</c:v>
                </c:pt>
                <c:pt idx="59">
                  <c:v>-6.5711796288909285</c:v>
                </c:pt>
                <c:pt idx="60">
                  <c:v>-6.5711796288909285</c:v>
                </c:pt>
                <c:pt idx="61">
                  <c:v>-6.5711796288909285</c:v>
                </c:pt>
                <c:pt idx="62">
                  <c:v>-6.5711796288909285</c:v>
                </c:pt>
                <c:pt idx="63">
                  <c:v>-6.5711796288909285</c:v>
                </c:pt>
                <c:pt idx="64">
                  <c:v>-6.5711796288909285</c:v>
                </c:pt>
                <c:pt idx="65">
                  <c:v>-6.5711796288909285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2'!$AB$4:$AB$69</c:f>
              <c:numCache>
                <c:formatCode>0.00</c:formatCode>
                <c:ptCount val="66"/>
                <c:pt idx="0">
                  <c:v>2.3324550130460997</c:v>
                </c:pt>
                <c:pt idx="1">
                  <c:v>2.3324550130460997</c:v>
                </c:pt>
                <c:pt idx="2">
                  <c:v>2.3324550130460997</c:v>
                </c:pt>
                <c:pt idx="3">
                  <c:v>2.3324550130460997</c:v>
                </c:pt>
                <c:pt idx="4">
                  <c:v>2.3324550130460997</c:v>
                </c:pt>
                <c:pt idx="5">
                  <c:v>2.3324550130460997</c:v>
                </c:pt>
                <c:pt idx="6">
                  <c:v>2.3324550130460997</c:v>
                </c:pt>
                <c:pt idx="7">
                  <c:v>2.3324550130460997</c:v>
                </c:pt>
                <c:pt idx="8">
                  <c:v>2.3324550130460997</c:v>
                </c:pt>
                <c:pt idx="9">
                  <c:v>2.3324550130460997</c:v>
                </c:pt>
                <c:pt idx="10">
                  <c:v>2.3324550130460997</c:v>
                </c:pt>
                <c:pt idx="11">
                  <c:v>2.3324550130460997</c:v>
                </c:pt>
                <c:pt idx="12">
                  <c:v>2.3324550130460997</c:v>
                </c:pt>
                <c:pt idx="13">
                  <c:v>2.3324550130460997</c:v>
                </c:pt>
                <c:pt idx="14">
                  <c:v>2.3324550130460997</c:v>
                </c:pt>
                <c:pt idx="15">
                  <c:v>2.3324550130460997</c:v>
                </c:pt>
                <c:pt idx="16">
                  <c:v>2.3324550130460997</c:v>
                </c:pt>
                <c:pt idx="17">
                  <c:v>2.3324550130460997</c:v>
                </c:pt>
                <c:pt idx="18">
                  <c:v>2.3324550130460997</c:v>
                </c:pt>
                <c:pt idx="19">
                  <c:v>2.3324550130460997</c:v>
                </c:pt>
                <c:pt idx="20">
                  <c:v>2.3324550130460997</c:v>
                </c:pt>
                <c:pt idx="21">
                  <c:v>2.3324550130460997</c:v>
                </c:pt>
                <c:pt idx="22">
                  <c:v>2.3324550130460997</c:v>
                </c:pt>
                <c:pt idx="23">
                  <c:v>2.3324550130460997</c:v>
                </c:pt>
                <c:pt idx="24">
                  <c:v>2.3324550130460997</c:v>
                </c:pt>
                <c:pt idx="25">
                  <c:v>2.3324550130460997</c:v>
                </c:pt>
                <c:pt idx="26">
                  <c:v>2.3324550130460997</c:v>
                </c:pt>
                <c:pt idx="27">
                  <c:v>2.3324550130460997</c:v>
                </c:pt>
                <c:pt idx="28">
                  <c:v>2.3324550130460997</c:v>
                </c:pt>
                <c:pt idx="29">
                  <c:v>2.3324550130460997</c:v>
                </c:pt>
                <c:pt idx="30">
                  <c:v>2.3324550130460997</c:v>
                </c:pt>
                <c:pt idx="31">
                  <c:v>2.3324550130460997</c:v>
                </c:pt>
                <c:pt idx="32">
                  <c:v>2.3324550130460997</c:v>
                </c:pt>
                <c:pt idx="33">
                  <c:v>2.3324550130460997</c:v>
                </c:pt>
                <c:pt idx="34">
                  <c:v>2.3324550130460997</c:v>
                </c:pt>
                <c:pt idx="35">
                  <c:v>2.3324550130460997</c:v>
                </c:pt>
                <c:pt idx="36">
                  <c:v>2.3324550130460997</c:v>
                </c:pt>
                <c:pt idx="37">
                  <c:v>2.3324550130460997</c:v>
                </c:pt>
                <c:pt idx="38">
                  <c:v>2.3324550130460997</c:v>
                </c:pt>
                <c:pt idx="39">
                  <c:v>2.3324550130460997</c:v>
                </c:pt>
                <c:pt idx="40">
                  <c:v>2.3324550130460997</c:v>
                </c:pt>
                <c:pt idx="41">
                  <c:v>2.3324550130460997</c:v>
                </c:pt>
                <c:pt idx="42">
                  <c:v>2.3324550130460997</c:v>
                </c:pt>
                <c:pt idx="43">
                  <c:v>2.3324550130460997</c:v>
                </c:pt>
                <c:pt idx="44">
                  <c:v>2.3324550130460997</c:v>
                </c:pt>
                <c:pt idx="45">
                  <c:v>2.3324550130460997</c:v>
                </c:pt>
                <c:pt idx="46">
                  <c:v>2.3324550130460997</c:v>
                </c:pt>
                <c:pt idx="47">
                  <c:v>2.3324550130460997</c:v>
                </c:pt>
                <c:pt idx="48">
                  <c:v>2.3324550130460997</c:v>
                </c:pt>
                <c:pt idx="49">
                  <c:v>2.3324550130460997</c:v>
                </c:pt>
                <c:pt idx="50">
                  <c:v>2.3324550130460997</c:v>
                </c:pt>
                <c:pt idx="51">
                  <c:v>2.3324550130460997</c:v>
                </c:pt>
                <c:pt idx="52">
                  <c:v>2.3324550130460997</c:v>
                </c:pt>
                <c:pt idx="53">
                  <c:v>2.3324550130460997</c:v>
                </c:pt>
                <c:pt idx="54">
                  <c:v>2.3324550130460997</c:v>
                </c:pt>
                <c:pt idx="55">
                  <c:v>2.3324550130460997</c:v>
                </c:pt>
                <c:pt idx="56">
                  <c:v>2.3324550130460997</c:v>
                </c:pt>
                <c:pt idx="57">
                  <c:v>2.3324550130460997</c:v>
                </c:pt>
                <c:pt idx="58">
                  <c:v>2.3324550130460997</c:v>
                </c:pt>
                <c:pt idx="59">
                  <c:v>2.3324550130460997</c:v>
                </c:pt>
                <c:pt idx="60">
                  <c:v>2.3324550130460997</c:v>
                </c:pt>
                <c:pt idx="61">
                  <c:v>2.3324550130460997</c:v>
                </c:pt>
                <c:pt idx="62">
                  <c:v>2.3324550130460997</c:v>
                </c:pt>
                <c:pt idx="63">
                  <c:v>2.3324550130460997</c:v>
                </c:pt>
                <c:pt idx="64">
                  <c:v>2.3324550130460997</c:v>
                </c:pt>
                <c:pt idx="65">
                  <c:v>2.3324550130460997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16544"/>
        <c:axId val="241816936"/>
      </c:lineChart>
      <c:catAx>
        <c:axId val="24181654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816936"/>
        <c:crossesAt val="-15"/>
        <c:auto val="1"/>
        <c:lblAlgn val="ctr"/>
        <c:lblOffset val="100"/>
        <c:tickLblSkip val="3"/>
        <c:tickMarkSkip val="3"/>
        <c:noMultiLvlLbl val="0"/>
      </c:catAx>
      <c:valAx>
        <c:axId val="241816936"/>
        <c:scaling>
          <c:orientation val="minMax"/>
          <c:max val="10"/>
          <c:min val="-1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Difference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7079949430404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816544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2015
Sand Material Mass Percent Difference Results
Class 2 Target Sand Mass = 135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11489421203033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0000FF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2'!$T$4:$T$69</c:f>
              <c:numCache>
                <c:formatCode>0.00</c:formatCode>
                <c:ptCount val="66"/>
                <c:pt idx="2">
                  <c:v>-1.0980912373793141</c:v>
                </c:pt>
                <c:pt idx="3">
                  <c:v>1.1136514492219274</c:v>
                </c:pt>
                <c:pt idx="4">
                  <c:v>1.1501032143910188</c:v>
                </c:pt>
                <c:pt idx="5">
                  <c:v>0.57513641055891673</c:v>
                </c:pt>
                <c:pt idx="6">
                  <c:v>-58.763647093537919</c:v>
                </c:pt>
                <c:pt idx="7">
                  <c:v>-6.6035642978628957</c:v>
                </c:pt>
                <c:pt idx="8">
                  <c:v>-2.7788069655427758</c:v>
                </c:pt>
                <c:pt idx="9">
                  <c:v>-54.893867924528294</c:v>
                </c:pt>
                <c:pt idx="10">
                  <c:v>-42.3462194850486</c:v>
                </c:pt>
                <c:pt idx="11">
                  <c:v>-44.707975096353394</c:v>
                </c:pt>
                <c:pt idx="12">
                  <c:v>1.4449796220822582</c:v>
                </c:pt>
                <c:pt idx="13">
                  <c:v>0.56446821152702231</c:v>
                </c:pt>
                <c:pt idx="14">
                  <c:v>-1.2217697149204092</c:v>
                </c:pt>
                <c:pt idx="15">
                  <c:v>8.8967971530255777E-2</c:v>
                </c:pt>
                <c:pt idx="16">
                  <c:v>1.2611275964391744</c:v>
                </c:pt>
                <c:pt idx="17">
                  <c:v>0.28801417915959049</c:v>
                </c:pt>
                <c:pt idx="18">
                  <c:v>0.93844675977240322</c:v>
                </c:pt>
                <c:pt idx="19">
                  <c:v>0.39297100911989524</c:v>
                </c:pt>
                <c:pt idx="20">
                  <c:v>-1.613858454249345</c:v>
                </c:pt>
                <c:pt idx="21">
                  <c:v>-1.8114602587800426</c:v>
                </c:pt>
                <c:pt idx="22">
                  <c:v>-2.0656858374201255</c:v>
                </c:pt>
                <c:pt idx="23">
                  <c:v>-1.0548209775664663</c:v>
                </c:pt>
                <c:pt idx="24">
                  <c:v>1.373932417378402</c:v>
                </c:pt>
                <c:pt idx="25">
                  <c:v>2.1724623711722519</c:v>
                </c:pt>
                <c:pt idx="26">
                  <c:v>3.0217745519182344</c:v>
                </c:pt>
                <c:pt idx="27">
                  <c:v>1.0902618111696203</c:v>
                </c:pt>
                <c:pt idx="28">
                  <c:v>-7.8488156233756659</c:v>
                </c:pt>
                <c:pt idx="29">
                  <c:v>-9.6203655738911584E-2</c:v>
                </c:pt>
                <c:pt idx="30">
                  <c:v>3.5043619695401618</c:v>
                </c:pt>
                <c:pt idx="31">
                  <c:v>2.6001926068597769</c:v>
                </c:pt>
                <c:pt idx="32">
                  <c:v>3.3155713439905359</c:v>
                </c:pt>
                <c:pt idx="33">
                  <c:v>8.2382575196325529</c:v>
                </c:pt>
                <c:pt idx="34">
                  <c:v>3.8190582128290811</c:v>
                </c:pt>
                <c:pt idx="35">
                  <c:v>4.1543026706231414</c:v>
                </c:pt>
                <c:pt idx="36">
                  <c:v>-0.73068123108715843</c:v>
                </c:pt>
                <c:pt idx="37">
                  <c:v>1.1891572494275797</c:v>
                </c:pt>
                <c:pt idx="38">
                  <c:v>-0.18552875695732854</c:v>
                </c:pt>
                <c:pt idx="51">
                  <c:v>11.193421734943339</c:v>
                </c:pt>
                <c:pt idx="52">
                  <c:v>9.0557908030606988</c:v>
                </c:pt>
                <c:pt idx="53">
                  <c:v>14.418673363864684</c:v>
                </c:pt>
                <c:pt idx="57">
                  <c:v>-0.37064492216456668</c:v>
                </c:pt>
                <c:pt idx="58">
                  <c:v>-0.45885139135581832</c:v>
                </c:pt>
                <c:pt idx="59">
                  <c:v>-0.93499554764023707</c:v>
                </c:pt>
              </c:numCache>
            </c:numRef>
          </c:val>
          <c:smooth val="0"/>
        </c:ser>
        <c:ser>
          <c:idx val="1"/>
          <c:order val="1"/>
          <c:tx>
            <c:v>Median (0.39%)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2'!$AC$4:$AC$69</c:f>
              <c:numCache>
                <c:formatCode>0.00</c:formatCode>
                <c:ptCount val="66"/>
                <c:pt idx="0">
                  <c:v>0.39297100911989524</c:v>
                </c:pt>
                <c:pt idx="1">
                  <c:v>0.39297100911989524</c:v>
                </c:pt>
                <c:pt idx="2">
                  <c:v>0.39297100911989524</c:v>
                </c:pt>
                <c:pt idx="3">
                  <c:v>0.39297100911989524</c:v>
                </c:pt>
                <c:pt idx="4">
                  <c:v>0.39297100911989524</c:v>
                </c:pt>
                <c:pt idx="5">
                  <c:v>0.39297100911989524</c:v>
                </c:pt>
                <c:pt idx="6">
                  <c:v>0.39297100911989524</c:v>
                </c:pt>
                <c:pt idx="7">
                  <c:v>0.39297100911989524</c:v>
                </c:pt>
                <c:pt idx="8">
                  <c:v>0.39297100911989524</c:v>
                </c:pt>
                <c:pt idx="9">
                  <c:v>0.39297100911989524</c:v>
                </c:pt>
                <c:pt idx="10">
                  <c:v>0.39297100911989524</c:v>
                </c:pt>
                <c:pt idx="11">
                  <c:v>0.39297100911989524</c:v>
                </c:pt>
                <c:pt idx="12">
                  <c:v>0.39297100911989524</c:v>
                </c:pt>
                <c:pt idx="13">
                  <c:v>0.39297100911989524</c:v>
                </c:pt>
                <c:pt idx="14">
                  <c:v>0.39297100911989524</c:v>
                </c:pt>
                <c:pt idx="15">
                  <c:v>0.39297100911989524</c:v>
                </c:pt>
                <c:pt idx="16">
                  <c:v>0.39297100911989524</c:v>
                </c:pt>
                <c:pt idx="17">
                  <c:v>0.39297100911989524</c:v>
                </c:pt>
                <c:pt idx="18">
                  <c:v>0.39297100911989524</c:v>
                </c:pt>
                <c:pt idx="19">
                  <c:v>0.39297100911989524</c:v>
                </c:pt>
                <c:pt idx="20">
                  <c:v>0.39297100911989524</c:v>
                </c:pt>
                <c:pt idx="21">
                  <c:v>0.39297100911989524</c:v>
                </c:pt>
                <c:pt idx="22">
                  <c:v>0.39297100911989524</c:v>
                </c:pt>
                <c:pt idx="23">
                  <c:v>0.39297100911989524</c:v>
                </c:pt>
                <c:pt idx="24">
                  <c:v>0.39297100911989524</c:v>
                </c:pt>
                <c:pt idx="25">
                  <c:v>0.39297100911989524</c:v>
                </c:pt>
                <c:pt idx="26">
                  <c:v>0.39297100911989524</c:v>
                </c:pt>
                <c:pt idx="27">
                  <c:v>0.39297100911989524</c:v>
                </c:pt>
                <c:pt idx="28">
                  <c:v>0.39297100911989524</c:v>
                </c:pt>
                <c:pt idx="29">
                  <c:v>0.39297100911989524</c:v>
                </c:pt>
                <c:pt idx="30">
                  <c:v>0.39297100911989524</c:v>
                </c:pt>
                <c:pt idx="31">
                  <c:v>0.39297100911989524</c:v>
                </c:pt>
                <c:pt idx="32">
                  <c:v>0.39297100911989524</c:v>
                </c:pt>
                <c:pt idx="33">
                  <c:v>0.39297100911989524</c:v>
                </c:pt>
                <c:pt idx="34">
                  <c:v>0.39297100911989524</c:v>
                </c:pt>
                <c:pt idx="35">
                  <c:v>0.39297100911989524</c:v>
                </c:pt>
                <c:pt idx="36">
                  <c:v>0.39297100911989524</c:v>
                </c:pt>
                <c:pt idx="37">
                  <c:v>0.39297100911989524</c:v>
                </c:pt>
                <c:pt idx="38">
                  <c:v>0.39297100911989524</c:v>
                </c:pt>
                <c:pt idx="39">
                  <c:v>0.39297100911989524</c:v>
                </c:pt>
                <c:pt idx="40">
                  <c:v>0.39297100911989524</c:v>
                </c:pt>
                <c:pt idx="41">
                  <c:v>0.39297100911989524</c:v>
                </c:pt>
                <c:pt idx="42">
                  <c:v>0.39297100911989524</c:v>
                </c:pt>
                <c:pt idx="43">
                  <c:v>0.39297100911989524</c:v>
                </c:pt>
                <c:pt idx="44">
                  <c:v>0.39297100911989524</c:v>
                </c:pt>
                <c:pt idx="45">
                  <c:v>0.39297100911989524</c:v>
                </c:pt>
                <c:pt idx="46">
                  <c:v>0.39297100911989524</c:v>
                </c:pt>
                <c:pt idx="47">
                  <c:v>0.39297100911989524</c:v>
                </c:pt>
                <c:pt idx="48">
                  <c:v>0.39297100911989524</c:v>
                </c:pt>
                <c:pt idx="49">
                  <c:v>0.39297100911989524</c:v>
                </c:pt>
                <c:pt idx="50">
                  <c:v>0.39297100911989524</c:v>
                </c:pt>
                <c:pt idx="51">
                  <c:v>0.39297100911989524</c:v>
                </c:pt>
                <c:pt idx="52">
                  <c:v>0.39297100911989524</c:v>
                </c:pt>
                <c:pt idx="53">
                  <c:v>0.39297100911989524</c:v>
                </c:pt>
                <c:pt idx="54">
                  <c:v>0.39297100911989524</c:v>
                </c:pt>
                <c:pt idx="55">
                  <c:v>0.39297100911989524</c:v>
                </c:pt>
                <c:pt idx="56">
                  <c:v>0.39297100911989524</c:v>
                </c:pt>
                <c:pt idx="57">
                  <c:v>0.39297100911989524</c:v>
                </c:pt>
                <c:pt idx="58">
                  <c:v>0.39297100911989524</c:v>
                </c:pt>
                <c:pt idx="59">
                  <c:v>0.39297100911989524</c:v>
                </c:pt>
                <c:pt idx="60">
                  <c:v>0.39297100911989524</c:v>
                </c:pt>
                <c:pt idx="61">
                  <c:v>0.39297100911989524</c:v>
                </c:pt>
                <c:pt idx="62">
                  <c:v>0.39297100911989524</c:v>
                </c:pt>
                <c:pt idx="63">
                  <c:v>0.39297100911989524</c:v>
                </c:pt>
                <c:pt idx="64">
                  <c:v>0.39297100911989524</c:v>
                </c:pt>
                <c:pt idx="65">
                  <c:v>0.39297100911989524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2'!$AD$4:$AD$69</c:f>
              <c:numCache>
                <c:formatCode>0.00</c:formatCode>
                <c:ptCount val="66"/>
                <c:pt idx="0">
                  <c:v>-4.6070289908801048</c:v>
                </c:pt>
                <c:pt idx="1">
                  <c:v>-4.6070289908801048</c:v>
                </c:pt>
                <c:pt idx="2">
                  <c:v>-4.6070289908801048</c:v>
                </c:pt>
                <c:pt idx="3">
                  <c:v>-4.6070289908801048</c:v>
                </c:pt>
                <c:pt idx="4">
                  <c:v>-4.6070289908801048</c:v>
                </c:pt>
                <c:pt idx="5">
                  <c:v>-4.6070289908801048</c:v>
                </c:pt>
                <c:pt idx="6">
                  <c:v>-4.6070289908801048</c:v>
                </c:pt>
                <c:pt idx="7">
                  <c:v>-4.6070289908801048</c:v>
                </c:pt>
                <c:pt idx="8">
                  <c:v>-4.6070289908801048</c:v>
                </c:pt>
                <c:pt idx="9">
                  <c:v>-4.6070289908801048</c:v>
                </c:pt>
                <c:pt idx="10">
                  <c:v>-4.6070289908801048</c:v>
                </c:pt>
                <c:pt idx="11">
                  <c:v>-4.6070289908801048</c:v>
                </c:pt>
                <c:pt idx="12">
                  <c:v>-4.6070289908801048</c:v>
                </c:pt>
                <c:pt idx="13">
                  <c:v>-4.6070289908801048</c:v>
                </c:pt>
                <c:pt idx="14">
                  <c:v>-4.6070289908801048</c:v>
                </c:pt>
                <c:pt idx="15">
                  <c:v>-4.6070289908801048</c:v>
                </c:pt>
                <c:pt idx="16">
                  <c:v>-4.6070289908801048</c:v>
                </c:pt>
                <c:pt idx="17">
                  <c:v>-4.6070289908801048</c:v>
                </c:pt>
                <c:pt idx="18">
                  <c:v>-4.6070289908801048</c:v>
                </c:pt>
                <c:pt idx="19">
                  <c:v>-4.6070289908801048</c:v>
                </c:pt>
                <c:pt idx="20">
                  <c:v>-4.6070289908801048</c:v>
                </c:pt>
                <c:pt idx="21">
                  <c:v>-4.6070289908801048</c:v>
                </c:pt>
                <c:pt idx="22">
                  <c:v>-4.6070289908801048</c:v>
                </c:pt>
                <c:pt idx="23">
                  <c:v>-4.6070289908801048</c:v>
                </c:pt>
                <c:pt idx="24">
                  <c:v>-4.6070289908801048</c:v>
                </c:pt>
                <c:pt idx="25">
                  <c:v>-4.6070289908801048</c:v>
                </c:pt>
                <c:pt idx="26">
                  <c:v>-4.6070289908801048</c:v>
                </c:pt>
                <c:pt idx="27">
                  <c:v>-4.6070289908801048</c:v>
                </c:pt>
                <c:pt idx="28">
                  <c:v>-4.6070289908801048</c:v>
                </c:pt>
                <c:pt idx="29">
                  <c:v>-4.6070289908801048</c:v>
                </c:pt>
                <c:pt idx="30">
                  <c:v>-4.6070289908801048</c:v>
                </c:pt>
                <c:pt idx="31">
                  <c:v>-4.6070289908801048</c:v>
                </c:pt>
                <c:pt idx="32">
                  <c:v>-4.6070289908801048</c:v>
                </c:pt>
                <c:pt idx="33">
                  <c:v>-4.6070289908801048</c:v>
                </c:pt>
                <c:pt idx="34">
                  <c:v>-4.6070289908801048</c:v>
                </c:pt>
                <c:pt idx="35">
                  <c:v>-4.6070289908801048</c:v>
                </c:pt>
                <c:pt idx="36">
                  <c:v>-4.6070289908801048</c:v>
                </c:pt>
                <c:pt idx="37">
                  <c:v>-4.6070289908801048</c:v>
                </c:pt>
                <c:pt idx="38">
                  <c:v>-4.6070289908801048</c:v>
                </c:pt>
                <c:pt idx="39">
                  <c:v>-4.6070289908801048</c:v>
                </c:pt>
                <c:pt idx="40">
                  <c:v>-4.6070289908801048</c:v>
                </c:pt>
                <c:pt idx="41">
                  <c:v>-4.6070289908801048</c:v>
                </c:pt>
                <c:pt idx="42">
                  <c:v>-4.6070289908801048</c:v>
                </c:pt>
                <c:pt idx="43">
                  <c:v>-4.6070289908801048</c:v>
                </c:pt>
                <c:pt idx="44">
                  <c:v>-4.6070289908801048</c:v>
                </c:pt>
                <c:pt idx="45">
                  <c:v>-4.6070289908801048</c:v>
                </c:pt>
                <c:pt idx="46">
                  <c:v>-4.6070289908801048</c:v>
                </c:pt>
                <c:pt idx="47">
                  <c:v>-4.6070289908801048</c:v>
                </c:pt>
                <c:pt idx="48">
                  <c:v>-4.6070289908801048</c:v>
                </c:pt>
                <c:pt idx="49">
                  <c:v>-4.6070289908801048</c:v>
                </c:pt>
                <c:pt idx="50">
                  <c:v>-4.6070289908801048</c:v>
                </c:pt>
                <c:pt idx="51">
                  <c:v>-4.6070289908801048</c:v>
                </c:pt>
                <c:pt idx="52">
                  <c:v>-4.6070289908801048</c:v>
                </c:pt>
                <c:pt idx="53">
                  <c:v>-4.6070289908801048</c:v>
                </c:pt>
                <c:pt idx="54">
                  <c:v>-4.6070289908801048</c:v>
                </c:pt>
                <c:pt idx="55">
                  <c:v>-4.6070289908801048</c:v>
                </c:pt>
                <c:pt idx="56">
                  <c:v>-4.6070289908801048</c:v>
                </c:pt>
                <c:pt idx="57">
                  <c:v>-4.6070289908801048</c:v>
                </c:pt>
                <c:pt idx="58">
                  <c:v>-4.6070289908801048</c:v>
                </c:pt>
                <c:pt idx="59">
                  <c:v>-4.6070289908801048</c:v>
                </c:pt>
                <c:pt idx="60">
                  <c:v>-4.6070289908801048</c:v>
                </c:pt>
                <c:pt idx="61">
                  <c:v>-4.6070289908801048</c:v>
                </c:pt>
                <c:pt idx="62">
                  <c:v>-4.6070289908801048</c:v>
                </c:pt>
                <c:pt idx="63">
                  <c:v>-4.6070289908801048</c:v>
                </c:pt>
                <c:pt idx="64">
                  <c:v>-4.6070289908801048</c:v>
                </c:pt>
                <c:pt idx="65">
                  <c:v>-4.6070289908801048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2'!$AE$4:$AE$69</c:f>
              <c:numCache>
                <c:formatCode>0.00</c:formatCode>
                <c:ptCount val="66"/>
                <c:pt idx="0">
                  <c:v>5.3929710091198952</c:v>
                </c:pt>
                <c:pt idx="1">
                  <c:v>5.3929710091198952</c:v>
                </c:pt>
                <c:pt idx="2">
                  <c:v>5.3929710091198952</c:v>
                </c:pt>
                <c:pt idx="3">
                  <c:v>5.3929710091198952</c:v>
                </c:pt>
                <c:pt idx="4">
                  <c:v>5.3929710091198952</c:v>
                </c:pt>
                <c:pt idx="5">
                  <c:v>5.3929710091198952</c:v>
                </c:pt>
                <c:pt idx="6">
                  <c:v>5.3929710091198952</c:v>
                </c:pt>
                <c:pt idx="7">
                  <c:v>5.3929710091198952</c:v>
                </c:pt>
                <c:pt idx="8">
                  <c:v>5.3929710091198952</c:v>
                </c:pt>
                <c:pt idx="9">
                  <c:v>5.3929710091198952</c:v>
                </c:pt>
                <c:pt idx="10">
                  <c:v>5.3929710091198952</c:v>
                </c:pt>
                <c:pt idx="11">
                  <c:v>5.3929710091198952</c:v>
                </c:pt>
                <c:pt idx="12">
                  <c:v>5.3929710091198952</c:v>
                </c:pt>
                <c:pt idx="13">
                  <c:v>5.3929710091198952</c:v>
                </c:pt>
                <c:pt idx="14">
                  <c:v>5.3929710091198952</c:v>
                </c:pt>
                <c:pt idx="15">
                  <c:v>5.3929710091198952</c:v>
                </c:pt>
                <c:pt idx="16">
                  <c:v>5.3929710091198952</c:v>
                </c:pt>
                <c:pt idx="17">
                  <c:v>5.3929710091198952</c:v>
                </c:pt>
                <c:pt idx="18">
                  <c:v>5.3929710091198952</c:v>
                </c:pt>
                <c:pt idx="19">
                  <c:v>5.3929710091198952</c:v>
                </c:pt>
                <c:pt idx="20">
                  <c:v>5.3929710091198952</c:v>
                </c:pt>
                <c:pt idx="21">
                  <c:v>5.3929710091198952</c:v>
                </c:pt>
                <c:pt idx="22">
                  <c:v>5.3929710091198952</c:v>
                </c:pt>
                <c:pt idx="23">
                  <c:v>5.3929710091198952</c:v>
                </c:pt>
                <c:pt idx="24">
                  <c:v>5.3929710091198952</c:v>
                </c:pt>
                <c:pt idx="25">
                  <c:v>5.3929710091198952</c:v>
                </c:pt>
                <c:pt idx="26">
                  <c:v>5.3929710091198952</c:v>
                </c:pt>
                <c:pt idx="27">
                  <c:v>5.3929710091198952</c:v>
                </c:pt>
                <c:pt idx="28">
                  <c:v>5.3929710091198952</c:v>
                </c:pt>
                <c:pt idx="29">
                  <c:v>5.3929710091198952</c:v>
                </c:pt>
                <c:pt idx="30">
                  <c:v>5.3929710091198952</c:v>
                </c:pt>
                <c:pt idx="31">
                  <c:v>5.3929710091198952</c:v>
                </c:pt>
                <c:pt idx="32">
                  <c:v>5.3929710091198952</c:v>
                </c:pt>
                <c:pt idx="33">
                  <c:v>5.3929710091198952</c:v>
                </c:pt>
                <c:pt idx="34">
                  <c:v>5.3929710091198952</c:v>
                </c:pt>
                <c:pt idx="35">
                  <c:v>5.3929710091198952</c:v>
                </c:pt>
                <c:pt idx="36">
                  <c:v>5.3929710091198952</c:v>
                </c:pt>
                <c:pt idx="37">
                  <c:v>5.3929710091198952</c:v>
                </c:pt>
                <c:pt idx="38">
                  <c:v>5.3929710091198952</c:v>
                </c:pt>
                <c:pt idx="39">
                  <c:v>5.3929710091198952</c:v>
                </c:pt>
                <c:pt idx="40">
                  <c:v>5.3929710091198952</c:v>
                </c:pt>
                <c:pt idx="41">
                  <c:v>5.3929710091198952</c:v>
                </c:pt>
                <c:pt idx="42">
                  <c:v>5.3929710091198952</c:v>
                </c:pt>
                <c:pt idx="43">
                  <c:v>5.3929710091198952</c:v>
                </c:pt>
                <c:pt idx="44">
                  <c:v>5.3929710091198952</c:v>
                </c:pt>
                <c:pt idx="45">
                  <c:v>5.3929710091198952</c:v>
                </c:pt>
                <c:pt idx="46">
                  <c:v>5.3929710091198952</c:v>
                </c:pt>
                <c:pt idx="47">
                  <c:v>5.3929710091198952</c:v>
                </c:pt>
                <c:pt idx="48">
                  <c:v>5.3929710091198952</c:v>
                </c:pt>
                <c:pt idx="49">
                  <c:v>5.3929710091198952</c:v>
                </c:pt>
                <c:pt idx="50">
                  <c:v>5.3929710091198952</c:v>
                </c:pt>
                <c:pt idx="51">
                  <c:v>5.3929710091198952</c:v>
                </c:pt>
                <c:pt idx="52">
                  <c:v>5.3929710091198952</c:v>
                </c:pt>
                <c:pt idx="53">
                  <c:v>5.3929710091198952</c:v>
                </c:pt>
                <c:pt idx="54">
                  <c:v>5.3929710091198952</c:v>
                </c:pt>
                <c:pt idx="55">
                  <c:v>5.3929710091198952</c:v>
                </c:pt>
                <c:pt idx="56">
                  <c:v>5.3929710091198952</c:v>
                </c:pt>
                <c:pt idx="57">
                  <c:v>5.3929710091198952</c:v>
                </c:pt>
                <c:pt idx="58">
                  <c:v>5.3929710091198952</c:v>
                </c:pt>
                <c:pt idx="59">
                  <c:v>5.3929710091198952</c:v>
                </c:pt>
                <c:pt idx="60">
                  <c:v>5.3929710091198952</c:v>
                </c:pt>
                <c:pt idx="61">
                  <c:v>5.3929710091198952</c:v>
                </c:pt>
                <c:pt idx="62">
                  <c:v>5.3929710091198952</c:v>
                </c:pt>
                <c:pt idx="63">
                  <c:v>5.3929710091198952</c:v>
                </c:pt>
                <c:pt idx="64">
                  <c:v>5.3929710091198952</c:v>
                </c:pt>
                <c:pt idx="65">
                  <c:v>5.3929710091198952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2'!$AF$4:$AF$69</c:f>
              <c:numCache>
                <c:formatCode>0.00</c:formatCode>
                <c:ptCount val="66"/>
                <c:pt idx="0">
                  <c:v>-6.2089225552473035</c:v>
                </c:pt>
                <c:pt idx="1">
                  <c:v>-6.2089225552473035</c:v>
                </c:pt>
                <c:pt idx="2">
                  <c:v>-6.2089225552473035</c:v>
                </c:pt>
                <c:pt idx="3">
                  <c:v>-6.2089225552473035</c:v>
                </c:pt>
                <c:pt idx="4">
                  <c:v>-6.2089225552473035</c:v>
                </c:pt>
                <c:pt idx="5">
                  <c:v>-6.2089225552473035</c:v>
                </c:pt>
                <c:pt idx="6">
                  <c:v>-6.2089225552473035</c:v>
                </c:pt>
                <c:pt idx="7">
                  <c:v>-6.2089225552473035</c:v>
                </c:pt>
                <c:pt idx="8">
                  <c:v>-6.2089225552473035</c:v>
                </c:pt>
                <c:pt idx="9">
                  <c:v>-6.2089225552473035</c:v>
                </c:pt>
                <c:pt idx="10">
                  <c:v>-6.2089225552473035</c:v>
                </c:pt>
                <c:pt idx="11">
                  <c:v>-6.2089225552473035</c:v>
                </c:pt>
                <c:pt idx="12">
                  <c:v>-6.2089225552473035</c:v>
                </c:pt>
                <c:pt idx="13">
                  <c:v>-6.2089225552473035</c:v>
                </c:pt>
                <c:pt idx="14">
                  <c:v>-6.2089225552473035</c:v>
                </c:pt>
                <c:pt idx="15">
                  <c:v>-6.2089225552473035</c:v>
                </c:pt>
                <c:pt idx="16">
                  <c:v>-6.2089225552473035</c:v>
                </c:pt>
                <c:pt idx="17">
                  <c:v>-6.2089225552473035</c:v>
                </c:pt>
                <c:pt idx="18">
                  <c:v>-6.2089225552473035</c:v>
                </c:pt>
                <c:pt idx="19">
                  <c:v>-6.2089225552473035</c:v>
                </c:pt>
                <c:pt idx="20">
                  <c:v>-6.2089225552473035</c:v>
                </c:pt>
                <c:pt idx="21">
                  <c:v>-6.2089225552473035</c:v>
                </c:pt>
                <c:pt idx="22">
                  <c:v>-6.2089225552473035</c:v>
                </c:pt>
                <c:pt idx="23">
                  <c:v>-6.2089225552473035</c:v>
                </c:pt>
                <c:pt idx="24">
                  <c:v>-6.2089225552473035</c:v>
                </c:pt>
                <c:pt idx="25">
                  <c:v>-6.2089225552473035</c:v>
                </c:pt>
                <c:pt idx="26">
                  <c:v>-6.2089225552473035</c:v>
                </c:pt>
                <c:pt idx="27">
                  <c:v>-6.2089225552473035</c:v>
                </c:pt>
                <c:pt idx="28">
                  <c:v>-6.2089225552473035</c:v>
                </c:pt>
                <c:pt idx="29">
                  <c:v>-6.2089225552473035</c:v>
                </c:pt>
                <c:pt idx="30">
                  <c:v>-6.2089225552473035</c:v>
                </c:pt>
                <c:pt idx="31">
                  <c:v>-6.2089225552473035</c:v>
                </c:pt>
                <c:pt idx="32">
                  <c:v>-6.2089225552473035</c:v>
                </c:pt>
                <c:pt idx="33">
                  <c:v>-6.2089225552473035</c:v>
                </c:pt>
                <c:pt idx="34">
                  <c:v>-6.2089225552473035</c:v>
                </c:pt>
                <c:pt idx="35">
                  <c:v>-6.2089225552473035</c:v>
                </c:pt>
                <c:pt idx="36">
                  <c:v>-6.2089225552473035</c:v>
                </c:pt>
                <c:pt idx="37">
                  <c:v>-6.2089225552473035</c:v>
                </c:pt>
                <c:pt idx="38">
                  <c:v>-6.2089225552473035</c:v>
                </c:pt>
                <c:pt idx="39">
                  <c:v>-6.2089225552473035</c:v>
                </c:pt>
                <c:pt idx="40">
                  <c:v>-6.2089225552473035</c:v>
                </c:pt>
                <c:pt idx="41">
                  <c:v>-6.2089225552473035</c:v>
                </c:pt>
                <c:pt idx="42">
                  <c:v>-6.2089225552473035</c:v>
                </c:pt>
                <c:pt idx="43">
                  <c:v>-6.2089225552473035</c:v>
                </c:pt>
                <c:pt idx="44">
                  <c:v>-6.2089225552473035</c:v>
                </c:pt>
                <c:pt idx="45">
                  <c:v>-6.2089225552473035</c:v>
                </c:pt>
                <c:pt idx="46">
                  <c:v>-6.2089225552473035</c:v>
                </c:pt>
                <c:pt idx="47">
                  <c:v>-6.2089225552473035</c:v>
                </c:pt>
                <c:pt idx="48">
                  <c:v>-6.2089225552473035</c:v>
                </c:pt>
                <c:pt idx="49">
                  <c:v>-6.2089225552473035</c:v>
                </c:pt>
                <c:pt idx="50">
                  <c:v>-6.2089225552473035</c:v>
                </c:pt>
                <c:pt idx="51">
                  <c:v>-6.2089225552473035</c:v>
                </c:pt>
                <c:pt idx="52">
                  <c:v>-6.2089225552473035</c:v>
                </c:pt>
                <c:pt idx="53">
                  <c:v>-6.2089225552473035</c:v>
                </c:pt>
                <c:pt idx="54">
                  <c:v>-6.2089225552473035</c:v>
                </c:pt>
                <c:pt idx="55">
                  <c:v>-6.2089225552473035</c:v>
                </c:pt>
                <c:pt idx="56">
                  <c:v>-6.2089225552473035</c:v>
                </c:pt>
                <c:pt idx="57">
                  <c:v>-6.2089225552473035</c:v>
                </c:pt>
                <c:pt idx="58">
                  <c:v>-6.2089225552473035</c:v>
                </c:pt>
                <c:pt idx="59">
                  <c:v>-6.2089225552473035</c:v>
                </c:pt>
                <c:pt idx="60">
                  <c:v>-6.2089225552473035</c:v>
                </c:pt>
                <c:pt idx="61">
                  <c:v>-6.2089225552473035</c:v>
                </c:pt>
                <c:pt idx="62">
                  <c:v>-6.2089225552473035</c:v>
                </c:pt>
                <c:pt idx="63">
                  <c:v>-6.2089225552473035</c:v>
                </c:pt>
                <c:pt idx="64">
                  <c:v>-6.2089225552473035</c:v>
                </c:pt>
                <c:pt idx="65">
                  <c:v>-6.2089225552473035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2'!$AG$4:$AG$69</c:f>
              <c:numCache>
                <c:formatCode>0.00</c:formatCode>
                <c:ptCount val="66"/>
                <c:pt idx="0">
                  <c:v>6.994864573487094</c:v>
                </c:pt>
                <c:pt idx="1">
                  <c:v>6.994864573487094</c:v>
                </c:pt>
                <c:pt idx="2">
                  <c:v>6.994864573487094</c:v>
                </c:pt>
                <c:pt idx="3">
                  <c:v>6.994864573487094</c:v>
                </c:pt>
                <c:pt idx="4">
                  <c:v>6.994864573487094</c:v>
                </c:pt>
                <c:pt idx="5">
                  <c:v>6.994864573487094</c:v>
                </c:pt>
                <c:pt idx="6">
                  <c:v>6.994864573487094</c:v>
                </c:pt>
                <c:pt idx="7">
                  <c:v>6.994864573487094</c:v>
                </c:pt>
                <c:pt idx="8">
                  <c:v>6.994864573487094</c:v>
                </c:pt>
                <c:pt idx="9">
                  <c:v>6.994864573487094</c:v>
                </c:pt>
                <c:pt idx="10">
                  <c:v>6.994864573487094</c:v>
                </c:pt>
                <c:pt idx="11">
                  <c:v>6.994864573487094</c:v>
                </c:pt>
                <c:pt idx="12">
                  <c:v>6.994864573487094</c:v>
                </c:pt>
                <c:pt idx="13">
                  <c:v>6.994864573487094</c:v>
                </c:pt>
                <c:pt idx="14">
                  <c:v>6.994864573487094</c:v>
                </c:pt>
                <c:pt idx="15">
                  <c:v>6.994864573487094</c:v>
                </c:pt>
                <c:pt idx="16">
                  <c:v>6.994864573487094</c:v>
                </c:pt>
                <c:pt idx="17">
                  <c:v>6.994864573487094</c:v>
                </c:pt>
                <c:pt idx="18">
                  <c:v>6.994864573487094</c:v>
                </c:pt>
                <c:pt idx="19">
                  <c:v>6.994864573487094</c:v>
                </c:pt>
                <c:pt idx="20">
                  <c:v>6.994864573487094</c:v>
                </c:pt>
                <c:pt idx="21">
                  <c:v>6.994864573487094</c:v>
                </c:pt>
                <c:pt idx="22">
                  <c:v>6.994864573487094</c:v>
                </c:pt>
                <c:pt idx="23">
                  <c:v>6.994864573487094</c:v>
                </c:pt>
                <c:pt idx="24">
                  <c:v>6.994864573487094</c:v>
                </c:pt>
                <c:pt idx="25">
                  <c:v>6.994864573487094</c:v>
                </c:pt>
                <c:pt idx="26">
                  <c:v>6.994864573487094</c:v>
                </c:pt>
                <c:pt idx="27">
                  <c:v>6.994864573487094</c:v>
                </c:pt>
                <c:pt idx="28">
                  <c:v>6.994864573487094</c:v>
                </c:pt>
                <c:pt idx="29">
                  <c:v>6.994864573487094</c:v>
                </c:pt>
                <c:pt idx="30">
                  <c:v>6.994864573487094</c:v>
                </c:pt>
                <c:pt idx="31">
                  <c:v>6.994864573487094</c:v>
                </c:pt>
                <c:pt idx="32">
                  <c:v>6.994864573487094</c:v>
                </c:pt>
                <c:pt idx="33">
                  <c:v>6.994864573487094</c:v>
                </c:pt>
                <c:pt idx="34">
                  <c:v>6.994864573487094</c:v>
                </c:pt>
                <c:pt idx="35">
                  <c:v>6.994864573487094</c:v>
                </c:pt>
                <c:pt idx="36">
                  <c:v>6.994864573487094</c:v>
                </c:pt>
                <c:pt idx="37">
                  <c:v>6.994864573487094</c:v>
                </c:pt>
                <c:pt idx="38">
                  <c:v>6.994864573487094</c:v>
                </c:pt>
                <c:pt idx="39">
                  <c:v>6.994864573487094</c:v>
                </c:pt>
                <c:pt idx="40">
                  <c:v>6.994864573487094</c:v>
                </c:pt>
                <c:pt idx="41">
                  <c:v>6.994864573487094</c:v>
                </c:pt>
                <c:pt idx="42">
                  <c:v>6.994864573487094</c:v>
                </c:pt>
                <c:pt idx="43">
                  <c:v>6.994864573487094</c:v>
                </c:pt>
                <c:pt idx="44">
                  <c:v>6.994864573487094</c:v>
                </c:pt>
                <c:pt idx="45">
                  <c:v>6.994864573487094</c:v>
                </c:pt>
                <c:pt idx="46">
                  <c:v>6.994864573487094</c:v>
                </c:pt>
                <c:pt idx="47">
                  <c:v>6.994864573487094</c:v>
                </c:pt>
                <c:pt idx="48">
                  <c:v>6.994864573487094</c:v>
                </c:pt>
                <c:pt idx="49">
                  <c:v>6.994864573487094</c:v>
                </c:pt>
                <c:pt idx="50">
                  <c:v>6.994864573487094</c:v>
                </c:pt>
                <c:pt idx="51">
                  <c:v>6.994864573487094</c:v>
                </c:pt>
                <c:pt idx="52">
                  <c:v>6.994864573487094</c:v>
                </c:pt>
                <c:pt idx="53">
                  <c:v>6.994864573487094</c:v>
                </c:pt>
                <c:pt idx="54">
                  <c:v>6.994864573487094</c:v>
                </c:pt>
                <c:pt idx="55">
                  <c:v>6.994864573487094</c:v>
                </c:pt>
                <c:pt idx="56">
                  <c:v>6.994864573487094</c:v>
                </c:pt>
                <c:pt idx="57">
                  <c:v>6.994864573487094</c:v>
                </c:pt>
                <c:pt idx="58">
                  <c:v>6.994864573487094</c:v>
                </c:pt>
                <c:pt idx="59">
                  <c:v>6.994864573487094</c:v>
                </c:pt>
                <c:pt idx="60">
                  <c:v>6.994864573487094</c:v>
                </c:pt>
                <c:pt idx="61">
                  <c:v>6.994864573487094</c:v>
                </c:pt>
                <c:pt idx="62">
                  <c:v>6.994864573487094</c:v>
                </c:pt>
                <c:pt idx="63">
                  <c:v>6.994864573487094</c:v>
                </c:pt>
                <c:pt idx="64">
                  <c:v>6.994864573487094</c:v>
                </c:pt>
                <c:pt idx="65">
                  <c:v>6.994864573487094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17720"/>
        <c:axId val="241818112"/>
      </c:lineChart>
      <c:catAx>
        <c:axId val="24181772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818112"/>
        <c:crossesAt val="-25"/>
        <c:auto val="1"/>
        <c:lblAlgn val="ctr"/>
        <c:lblOffset val="100"/>
        <c:tickLblSkip val="3"/>
        <c:tickMarkSkip val="3"/>
        <c:noMultiLvlLbl val="0"/>
      </c:catAx>
      <c:valAx>
        <c:axId val="241818112"/>
        <c:scaling>
          <c:orientation val="minMax"/>
          <c:max val="15"/>
          <c:min val="-2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817720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9430604982206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2015
Sediment Mass Percent Difference Results
Class 2 Target Sediment Mass = 1035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0000FF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2'!$U$4:$U$69</c:f>
              <c:numCache>
                <c:formatCode>0.00</c:formatCode>
                <c:ptCount val="66"/>
                <c:pt idx="0">
                  <c:v>-1.7222737102255037</c:v>
                </c:pt>
                <c:pt idx="1">
                  <c:v>-1.9544622620932959</c:v>
                </c:pt>
                <c:pt idx="2">
                  <c:v>-2.4015462672143064</c:v>
                </c:pt>
                <c:pt idx="3">
                  <c:v>0.31200949427663954</c:v>
                </c:pt>
                <c:pt idx="4">
                  <c:v>0.67384668548062221</c:v>
                </c:pt>
                <c:pt idx="5">
                  <c:v>0.7075607370903666</c:v>
                </c:pt>
                <c:pt idx="6">
                  <c:v>-78.347539844194955</c:v>
                </c:pt>
                <c:pt idx="7">
                  <c:v>-6.5717309727701467</c:v>
                </c:pt>
                <c:pt idx="8">
                  <c:v>-5.1167363936069732</c:v>
                </c:pt>
                <c:pt idx="9">
                  <c:v>-6.3112088845148229</c:v>
                </c:pt>
                <c:pt idx="10">
                  <c:v>-4.2001443348568648</c:v>
                </c:pt>
                <c:pt idx="11">
                  <c:v>-4.2584943627663359</c:v>
                </c:pt>
                <c:pt idx="12">
                  <c:v>-6.3739787147751234E-2</c:v>
                </c:pt>
                <c:pt idx="13">
                  <c:v>-0.52785470967991799</c:v>
                </c:pt>
                <c:pt idx="14">
                  <c:v>-0.81483833107258496</c:v>
                </c:pt>
                <c:pt idx="15">
                  <c:v>-1.8322714961783684</c:v>
                </c:pt>
                <c:pt idx="16">
                  <c:v>-2.6094656900020179</c:v>
                </c:pt>
                <c:pt idx="17">
                  <c:v>-2.0270921247856495</c:v>
                </c:pt>
                <c:pt idx="18">
                  <c:v>-0.478145375513162</c:v>
                </c:pt>
                <c:pt idx="19">
                  <c:v>1.693936477382104</c:v>
                </c:pt>
                <c:pt idx="20">
                  <c:v>-0.93096616591970527</c:v>
                </c:pt>
                <c:pt idx="21">
                  <c:v>-3.0034655371582493</c:v>
                </c:pt>
                <c:pt idx="22">
                  <c:v>-1.0513894396781178</c:v>
                </c:pt>
                <c:pt idx="23">
                  <c:v>-0.80379801800584261</c:v>
                </c:pt>
                <c:pt idx="24">
                  <c:v>-2.058088093864213</c:v>
                </c:pt>
                <c:pt idx="25">
                  <c:v>-2.2101529808556437</c:v>
                </c:pt>
                <c:pt idx="26">
                  <c:v>-1.7397436268969446</c:v>
                </c:pt>
                <c:pt idx="27">
                  <c:v>-1.4431402732345702</c:v>
                </c:pt>
                <c:pt idx="28">
                  <c:v>-3.1357140105550991</c:v>
                </c:pt>
                <c:pt idx="29">
                  <c:v>-1.2651875585064973</c:v>
                </c:pt>
                <c:pt idx="30">
                  <c:v>-0.35666088297667592</c:v>
                </c:pt>
                <c:pt idx="31">
                  <c:v>-0.79835129382986247</c:v>
                </c:pt>
                <c:pt idx="32">
                  <c:v>-0.5661576383138619</c:v>
                </c:pt>
                <c:pt idx="33">
                  <c:v>-1.3842666280808242</c:v>
                </c:pt>
                <c:pt idx="34">
                  <c:v>-1.9334090777792849</c:v>
                </c:pt>
                <c:pt idx="35">
                  <c:v>-1.6721051920217802</c:v>
                </c:pt>
                <c:pt idx="36">
                  <c:v>-2.3408537231225557</c:v>
                </c:pt>
                <c:pt idx="37">
                  <c:v>-1.2655297476656957</c:v>
                </c:pt>
                <c:pt idx="38">
                  <c:v>-1.8503000356382784</c:v>
                </c:pt>
                <c:pt idx="39">
                  <c:v>-0.26897010479230204</c:v>
                </c:pt>
                <c:pt idx="40">
                  <c:v>-0.67820122538632011</c:v>
                </c:pt>
                <c:pt idx="41">
                  <c:v>-1.4030256049765493</c:v>
                </c:pt>
                <c:pt idx="42">
                  <c:v>-8.9377839377839212</c:v>
                </c:pt>
                <c:pt idx="43">
                  <c:v>-10.810888998177447</c:v>
                </c:pt>
                <c:pt idx="44">
                  <c:v>-10.835323114842483</c:v>
                </c:pt>
                <c:pt idx="45">
                  <c:v>-1.0094180149722358</c:v>
                </c:pt>
                <c:pt idx="46">
                  <c:v>-0.50222136372417348</c:v>
                </c:pt>
                <c:pt idx="47">
                  <c:v>-0.47003974319780223</c:v>
                </c:pt>
                <c:pt idx="48">
                  <c:v>-1.4051839109341475</c:v>
                </c:pt>
                <c:pt idx="49">
                  <c:v>-1.7698944611355116</c:v>
                </c:pt>
                <c:pt idx="50">
                  <c:v>-1.6282553027008775</c:v>
                </c:pt>
                <c:pt idx="51">
                  <c:v>-1.1655325742774436</c:v>
                </c:pt>
                <c:pt idx="52">
                  <c:v>-1.0463839053436967</c:v>
                </c:pt>
                <c:pt idx="53">
                  <c:v>-1.2181232022547686</c:v>
                </c:pt>
                <c:pt idx="54">
                  <c:v>-2.0093719266444232</c:v>
                </c:pt>
                <c:pt idx="55">
                  <c:v>-2.5754585278967941</c:v>
                </c:pt>
                <c:pt idx="56">
                  <c:v>-2.0374741101103244</c:v>
                </c:pt>
                <c:pt idx="57">
                  <c:v>-2.9825526943390477</c:v>
                </c:pt>
                <c:pt idx="58">
                  <c:v>-2.2554219650953322</c:v>
                </c:pt>
                <c:pt idx="59">
                  <c:v>-2.4991335823481831</c:v>
                </c:pt>
                <c:pt idx="60">
                  <c:v>-1.855308993629589</c:v>
                </c:pt>
                <c:pt idx="61">
                  <c:v>-20.260806568461724</c:v>
                </c:pt>
                <c:pt idx="62">
                  <c:v>-1.2666512666512724</c:v>
                </c:pt>
              </c:numCache>
            </c:numRef>
          </c:val>
          <c:smooth val="0"/>
        </c:ser>
        <c:ser>
          <c:idx val="1"/>
          <c:order val="1"/>
          <c:tx>
            <c:v>Median (-1.72%)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76"/>
            <c:bubble3D val="0"/>
          </c:dPt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2'!$AH$4:$AH$69</c:f>
              <c:numCache>
                <c:formatCode>0.00</c:formatCode>
                <c:ptCount val="66"/>
                <c:pt idx="0">
                  <c:v>-1.7222737102255037</c:v>
                </c:pt>
                <c:pt idx="1">
                  <c:v>-1.7222737102255037</c:v>
                </c:pt>
                <c:pt idx="2">
                  <c:v>-1.7222737102255037</c:v>
                </c:pt>
                <c:pt idx="3">
                  <c:v>-1.7222737102255037</c:v>
                </c:pt>
                <c:pt idx="4">
                  <c:v>-1.7222737102255037</c:v>
                </c:pt>
                <c:pt idx="5">
                  <c:v>-1.7222737102255037</c:v>
                </c:pt>
                <c:pt idx="6">
                  <c:v>-1.7222737102255037</c:v>
                </c:pt>
                <c:pt idx="7">
                  <c:v>-1.7222737102255037</c:v>
                </c:pt>
                <c:pt idx="8">
                  <c:v>-1.7222737102255037</c:v>
                </c:pt>
                <c:pt idx="9">
                  <c:v>-1.7222737102255037</c:v>
                </c:pt>
                <c:pt idx="10">
                  <c:v>-1.7222737102255037</c:v>
                </c:pt>
                <c:pt idx="11">
                  <c:v>-1.7222737102255037</c:v>
                </c:pt>
                <c:pt idx="12">
                  <c:v>-1.7222737102255037</c:v>
                </c:pt>
                <c:pt idx="13">
                  <c:v>-1.7222737102255037</c:v>
                </c:pt>
                <c:pt idx="14">
                  <c:v>-1.7222737102255037</c:v>
                </c:pt>
                <c:pt idx="15">
                  <c:v>-1.7222737102255037</c:v>
                </c:pt>
                <c:pt idx="16">
                  <c:v>-1.7222737102255037</c:v>
                </c:pt>
                <c:pt idx="17">
                  <c:v>-1.7222737102255037</c:v>
                </c:pt>
                <c:pt idx="18">
                  <c:v>-1.7222737102255037</c:v>
                </c:pt>
                <c:pt idx="19">
                  <c:v>-1.7222737102255037</c:v>
                </c:pt>
                <c:pt idx="20">
                  <c:v>-1.7222737102255037</c:v>
                </c:pt>
                <c:pt idx="21">
                  <c:v>-1.7222737102255037</c:v>
                </c:pt>
                <c:pt idx="22">
                  <c:v>-1.7222737102255037</c:v>
                </c:pt>
                <c:pt idx="23">
                  <c:v>-1.7222737102255037</c:v>
                </c:pt>
                <c:pt idx="24">
                  <c:v>-1.7222737102255037</c:v>
                </c:pt>
                <c:pt idx="25">
                  <c:v>-1.7222737102255037</c:v>
                </c:pt>
                <c:pt idx="26">
                  <c:v>-1.7222737102255037</c:v>
                </c:pt>
                <c:pt idx="27">
                  <c:v>-1.7222737102255037</c:v>
                </c:pt>
                <c:pt idx="28">
                  <c:v>-1.7222737102255037</c:v>
                </c:pt>
                <c:pt idx="29">
                  <c:v>-1.7222737102255037</c:v>
                </c:pt>
                <c:pt idx="30">
                  <c:v>-1.7222737102255037</c:v>
                </c:pt>
                <c:pt idx="31">
                  <c:v>-1.7222737102255037</c:v>
                </c:pt>
                <c:pt idx="32">
                  <c:v>-1.7222737102255037</c:v>
                </c:pt>
                <c:pt idx="33">
                  <c:v>-1.7222737102255037</c:v>
                </c:pt>
                <c:pt idx="34">
                  <c:v>-1.7222737102255037</c:v>
                </c:pt>
                <c:pt idx="35">
                  <c:v>-1.7222737102255037</c:v>
                </c:pt>
                <c:pt idx="36">
                  <c:v>-1.7222737102255037</c:v>
                </c:pt>
                <c:pt idx="37">
                  <c:v>-1.7222737102255037</c:v>
                </c:pt>
                <c:pt idx="38">
                  <c:v>-1.7222737102255037</c:v>
                </c:pt>
                <c:pt idx="39">
                  <c:v>-1.7222737102255037</c:v>
                </c:pt>
                <c:pt idx="40">
                  <c:v>-1.7222737102255037</c:v>
                </c:pt>
                <c:pt idx="41">
                  <c:v>-1.7222737102255037</c:v>
                </c:pt>
                <c:pt idx="42">
                  <c:v>-1.7222737102255037</c:v>
                </c:pt>
                <c:pt idx="43">
                  <c:v>-1.7222737102255037</c:v>
                </c:pt>
                <c:pt idx="44">
                  <c:v>-1.7222737102255037</c:v>
                </c:pt>
                <c:pt idx="45">
                  <c:v>-1.7222737102255037</c:v>
                </c:pt>
                <c:pt idx="46">
                  <c:v>-1.7222737102255037</c:v>
                </c:pt>
                <c:pt idx="47">
                  <c:v>-1.7222737102255037</c:v>
                </c:pt>
                <c:pt idx="48">
                  <c:v>-1.7222737102255037</c:v>
                </c:pt>
                <c:pt idx="49">
                  <c:v>-1.7222737102255037</c:v>
                </c:pt>
                <c:pt idx="50">
                  <c:v>-1.7222737102255037</c:v>
                </c:pt>
                <c:pt idx="51">
                  <c:v>-1.7222737102255037</c:v>
                </c:pt>
                <c:pt idx="52">
                  <c:v>-1.7222737102255037</c:v>
                </c:pt>
                <c:pt idx="53">
                  <c:v>-1.7222737102255037</c:v>
                </c:pt>
                <c:pt idx="54">
                  <c:v>-1.7222737102255037</c:v>
                </c:pt>
                <c:pt idx="55">
                  <c:v>-1.7222737102255037</c:v>
                </c:pt>
                <c:pt idx="56">
                  <c:v>-1.7222737102255037</c:v>
                </c:pt>
                <c:pt idx="57">
                  <c:v>-1.7222737102255037</c:v>
                </c:pt>
                <c:pt idx="58">
                  <c:v>-1.7222737102255037</c:v>
                </c:pt>
                <c:pt idx="59">
                  <c:v>-1.7222737102255037</c:v>
                </c:pt>
                <c:pt idx="60">
                  <c:v>-1.7222737102255037</c:v>
                </c:pt>
                <c:pt idx="61">
                  <c:v>-1.7222737102255037</c:v>
                </c:pt>
                <c:pt idx="62">
                  <c:v>-1.7222737102255037</c:v>
                </c:pt>
                <c:pt idx="63">
                  <c:v>-1.7222737102255037</c:v>
                </c:pt>
                <c:pt idx="64">
                  <c:v>-1.7222737102255037</c:v>
                </c:pt>
                <c:pt idx="65">
                  <c:v>-1.7222737102255037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2'!$AI$4:$AI$69</c:f>
              <c:numCache>
                <c:formatCode>0.00</c:formatCode>
                <c:ptCount val="66"/>
                <c:pt idx="0">
                  <c:v>-6.7222737102255037</c:v>
                </c:pt>
                <c:pt idx="1">
                  <c:v>-6.7222737102255037</c:v>
                </c:pt>
                <c:pt idx="2">
                  <c:v>-6.7222737102255037</c:v>
                </c:pt>
                <c:pt idx="3">
                  <c:v>-6.7222737102255037</c:v>
                </c:pt>
                <c:pt idx="4">
                  <c:v>-6.7222737102255037</c:v>
                </c:pt>
                <c:pt idx="5">
                  <c:v>-6.7222737102255037</c:v>
                </c:pt>
                <c:pt idx="6">
                  <c:v>-6.7222737102255037</c:v>
                </c:pt>
                <c:pt idx="7">
                  <c:v>-6.7222737102255037</c:v>
                </c:pt>
                <c:pt idx="8">
                  <c:v>-6.7222737102255037</c:v>
                </c:pt>
                <c:pt idx="9">
                  <c:v>-6.7222737102255037</c:v>
                </c:pt>
                <c:pt idx="10">
                  <c:v>-6.7222737102255037</c:v>
                </c:pt>
                <c:pt idx="11">
                  <c:v>-6.7222737102255037</c:v>
                </c:pt>
                <c:pt idx="12">
                  <c:v>-6.7222737102255037</c:v>
                </c:pt>
                <c:pt idx="13">
                  <c:v>-6.7222737102255037</c:v>
                </c:pt>
                <c:pt idx="14">
                  <c:v>-6.7222737102255037</c:v>
                </c:pt>
                <c:pt idx="15">
                  <c:v>-6.7222737102255037</c:v>
                </c:pt>
                <c:pt idx="16">
                  <c:v>-6.7222737102255037</c:v>
                </c:pt>
                <c:pt idx="17">
                  <c:v>-6.7222737102255037</c:v>
                </c:pt>
                <c:pt idx="18">
                  <c:v>-6.7222737102255037</c:v>
                </c:pt>
                <c:pt idx="19">
                  <c:v>-6.7222737102255037</c:v>
                </c:pt>
                <c:pt idx="20">
                  <c:v>-6.7222737102255037</c:v>
                </c:pt>
                <c:pt idx="21">
                  <c:v>-6.7222737102255037</c:v>
                </c:pt>
                <c:pt idx="22">
                  <c:v>-6.7222737102255037</c:v>
                </c:pt>
                <c:pt idx="23">
                  <c:v>-6.7222737102255037</c:v>
                </c:pt>
                <c:pt idx="24">
                  <c:v>-6.7222737102255037</c:v>
                </c:pt>
                <c:pt idx="25">
                  <c:v>-6.7222737102255037</c:v>
                </c:pt>
                <c:pt idx="26">
                  <c:v>-6.7222737102255037</c:v>
                </c:pt>
                <c:pt idx="27">
                  <c:v>-6.7222737102255037</c:v>
                </c:pt>
                <c:pt idx="28">
                  <c:v>-6.7222737102255037</c:v>
                </c:pt>
                <c:pt idx="29">
                  <c:v>-6.7222737102255037</c:v>
                </c:pt>
                <c:pt idx="30">
                  <c:v>-6.7222737102255037</c:v>
                </c:pt>
                <c:pt idx="31">
                  <c:v>-6.7222737102255037</c:v>
                </c:pt>
                <c:pt idx="32">
                  <c:v>-6.7222737102255037</c:v>
                </c:pt>
                <c:pt idx="33">
                  <c:v>-6.7222737102255037</c:v>
                </c:pt>
                <c:pt idx="34">
                  <c:v>-6.7222737102255037</c:v>
                </c:pt>
                <c:pt idx="35">
                  <c:v>-6.7222737102255037</c:v>
                </c:pt>
                <c:pt idx="36">
                  <c:v>-6.7222737102255037</c:v>
                </c:pt>
                <c:pt idx="37">
                  <c:v>-6.7222737102255037</c:v>
                </c:pt>
                <c:pt idx="38">
                  <c:v>-6.7222737102255037</c:v>
                </c:pt>
                <c:pt idx="39">
                  <c:v>-6.7222737102255037</c:v>
                </c:pt>
                <c:pt idx="40">
                  <c:v>-6.7222737102255037</c:v>
                </c:pt>
                <c:pt idx="41">
                  <c:v>-6.7222737102255037</c:v>
                </c:pt>
                <c:pt idx="42">
                  <c:v>-6.7222737102255037</c:v>
                </c:pt>
                <c:pt idx="43">
                  <c:v>-6.7222737102255037</c:v>
                </c:pt>
                <c:pt idx="44">
                  <c:v>-6.7222737102255037</c:v>
                </c:pt>
                <c:pt idx="45">
                  <c:v>-6.7222737102255037</c:v>
                </c:pt>
                <c:pt idx="46">
                  <c:v>-6.7222737102255037</c:v>
                </c:pt>
                <c:pt idx="47">
                  <c:v>-6.7222737102255037</c:v>
                </c:pt>
                <c:pt idx="48">
                  <c:v>-6.7222737102255037</c:v>
                </c:pt>
                <c:pt idx="49">
                  <c:v>-6.7222737102255037</c:v>
                </c:pt>
                <c:pt idx="50">
                  <c:v>-6.7222737102255037</c:v>
                </c:pt>
                <c:pt idx="51">
                  <c:v>-6.7222737102255037</c:v>
                </c:pt>
                <c:pt idx="52">
                  <c:v>-6.7222737102255037</c:v>
                </c:pt>
                <c:pt idx="53">
                  <c:v>-6.7222737102255037</c:v>
                </c:pt>
                <c:pt idx="54">
                  <c:v>-6.7222737102255037</c:v>
                </c:pt>
                <c:pt idx="55">
                  <c:v>-6.7222737102255037</c:v>
                </c:pt>
                <c:pt idx="56">
                  <c:v>-6.7222737102255037</c:v>
                </c:pt>
                <c:pt idx="57">
                  <c:v>-6.7222737102255037</c:v>
                </c:pt>
                <c:pt idx="58">
                  <c:v>-6.7222737102255037</c:v>
                </c:pt>
                <c:pt idx="59">
                  <c:v>-6.7222737102255037</c:v>
                </c:pt>
                <c:pt idx="60">
                  <c:v>-6.7222737102255037</c:v>
                </c:pt>
                <c:pt idx="61">
                  <c:v>-6.7222737102255037</c:v>
                </c:pt>
                <c:pt idx="62">
                  <c:v>-6.7222737102255037</c:v>
                </c:pt>
                <c:pt idx="63">
                  <c:v>-6.7222737102255037</c:v>
                </c:pt>
                <c:pt idx="64">
                  <c:v>-6.7222737102255037</c:v>
                </c:pt>
                <c:pt idx="65">
                  <c:v>-6.7222737102255037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2'!$AJ$4:$AJ$69</c:f>
              <c:numCache>
                <c:formatCode>0.00</c:formatCode>
                <c:ptCount val="66"/>
                <c:pt idx="0">
                  <c:v>3.2777262897744963</c:v>
                </c:pt>
                <c:pt idx="1">
                  <c:v>3.2777262897744963</c:v>
                </c:pt>
                <c:pt idx="2">
                  <c:v>3.2777262897744963</c:v>
                </c:pt>
                <c:pt idx="3">
                  <c:v>3.2777262897744963</c:v>
                </c:pt>
                <c:pt idx="4">
                  <c:v>3.2777262897744963</c:v>
                </c:pt>
                <c:pt idx="5">
                  <c:v>3.2777262897744963</c:v>
                </c:pt>
                <c:pt idx="6">
                  <c:v>3.2777262897744963</c:v>
                </c:pt>
                <c:pt idx="7">
                  <c:v>3.2777262897744963</c:v>
                </c:pt>
                <c:pt idx="8">
                  <c:v>3.2777262897744963</c:v>
                </c:pt>
                <c:pt idx="9">
                  <c:v>3.2777262897744963</c:v>
                </c:pt>
                <c:pt idx="10">
                  <c:v>3.2777262897744963</c:v>
                </c:pt>
                <c:pt idx="11">
                  <c:v>3.2777262897744963</c:v>
                </c:pt>
                <c:pt idx="12">
                  <c:v>3.2777262897744963</c:v>
                </c:pt>
                <c:pt idx="13">
                  <c:v>3.2777262897744963</c:v>
                </c:pt>
                <c:pt idx="14">
                  <c:v>3.2777262897744963</c:v>
                </c:pt>
                <c:pt idx="15">
                  <c:v>3.2777262897744963</c:v>
                </c:pt>
                <c:pt idx="16">
                  <c:v>3.2777262897744963</c:v>
                </c:pt>
                <c:pt idx="17">
                  <c:v>3.2777262897744963</c:v>
                </c:pt>
                <c:pt idx="18">
                  <c:v>3.2777262897744963</c:v>
                </c:pt>
                <c:pt idx="19">
                  <c:v>3.2777262897744963</c:v>
                </c:pt>
                <c:pt idx="20">
                  <c:v>3.2777262897744963</c:v>
                </c:pt>
                <c:pt idx="21">
                  <c:v>3.2777262897744963</c:v>
                </c:pt>
                <c:pt idx="22">
                  <c:v>3.2777262897744963</c:v>
                </c:pt>
                <c:pt idx="23">
                  <c:v>3.2777262897744963</c:v>
                </c:pt>
                <c:pt idx="24">
                  <c:v>3.2777262897744963</c:v>
                </c:pt>
                <c:pt idx="25">
                  <c:v>3.2777262897744963</c:v>
                </c:pt>
                <c:pt idx="26">
                  <c:v>3.2777262897744963</c:v>
                </c:pt>
                <c:pt idx="27">
                  <c:v>3.2777262897744963</c:v>
                </c:pt>
                <c:pt idx="28">
                  <c:v>3.2777262897744963</c:v>
                </c:pt>
                <c:pt idx="29">
                  <c:v>3.2777262897744963</c:v>
                </c:pt>
                <c:pt idx="30">
                  <c:v>3.2777262897744963</c:v>
                </c:pt>
                <c:pt idx="31">
                  <c:v>3.2777262897744963</c:v>
                </c:pt>
                <c:pt idx="32">
                  <c:v>3.2777262897744963</c:v>
                </c:pt>
                <c:pt idx="33">
                  <c:v>3.2777262897744963</c:v>
                </c:pt>
                <c:pt idx="34">
                  <c:v>3.2777262897744963</c:v>
                </c:pt>
                <c:pt idx="35">
                  <c:v>3.2777262897744963</c:v>
                </c:pt>
                <c:pt idx="36">
                  <c:v>3.2777262897744963</c:v>
                </c:pt>
                <c:pt idx="37">
                  <c:v>3.2777262897744963</c:v>
                </c:pt>
                <c:pt idx="38">
                  <c:v>3.2777262897744963</c:v>
                </c:pt>
                <c:pt idx="39">
                  <c:v>3.2777262897744963</c:v>
                </c:pt>
                <c:pt idx="40">
                  <c:v>3.2777262897744963</c:v>
                </c:pt>
                <c:pt idx="41">
                  <c:v>3.2777262897744963</c:v>
                </c:pt>
                <c:pt idx="42">
                  <c:v>3.2777262897744963</c:v>
                </c:pt>
                <c:pt idx="43">
                  <c:v>3.2777262897744963</c:v>
                </c:pt>
                <c:pt idx="44">
                  <c:v>3.2777262897744963</c:v>
                </c:pt>
                <c:pt idx="45">
                  <c:v>3.2777262897744963</c:v>
                </c:pt>
                <c:pt idx="46">
                  <c:v>3.2777262897744963</c:v>
                </c:pt>
                <c:pt idx="47">
                  <c:v>3.2777262897744963</c:v>
                </c:pt>
                <c:pt idx="48">
                  <c:v>3.2777262897744963</c:v>
                </c:pt>
                <c:pt idx="49">
                  <c:v>3.2777262897744963</c:v>
                </c:pt>
                <c:pt idx="50">
                  <c:v>3.2777262897744963</c:v>
                </c:pt>
                <c:pt idx="51">
                  <c:v>3.2777262897744963</c:v>
                </c:pt>
                <c:pt idx="52">
                  <c:v>3.2777262897744963</c:v>
                </c:pt>
                <c:pt idx="53">
                  <c:v>3.2777262897744963</c:v>
                </c:pt>
                <c:pt idx="54">
                  <c:v>3.2777262897744963</c:v>
                </c:pt>
                <c:pt idx="55">
                  <c:v>3.2777262897744963</c:v>
                </c:pt>
                <c:pt idx="56">
                  <c:v>3.2777262897744963</c:v>
                </c:pt>
                <c:pt idx="57">
                  <c:v>3.2777262897744963</c:v>
                </c:pt>
                <c:pt idx="58">
                  <c:v>3.2777262897744963</c:v>
                </c:pt>
                <c:pt idx="59">
                  <c:v>3.2777262897744963</c:v>
                </c:pt>
                <c:pt idx="60">
                  <c:v>3.2777262897744963</c:v>
                </c:pt>
                <c:pt idx="61">
                  <c:v>3.2777262897744963</c:v>
                </c:pt>
                <c:pt idx="62">
                  <c:v>3.2777262897744963</c:v>
                </c:pt>
                <c:pt idx="63">
                  <c:v>3.2777262897744963</c:v>
                </c:pt>
                <c:pt idx="64">
                  <c:v>3.2777262897744963</c:v>
                </c:pt>
                <c:pt idx="65">
                  <c:v>3.2777262897744963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2'!$AK$4:$AK$69</c:f>
              <c:numCache>
                <c:formatCode>0.00</c:formatCode>
                <c:ptCount val="66"/>
                <c:pt idx="0">
                  <c:v>-5.2302892987023748</c:v>
                </c:pt>
                <c:pt idx="1">
                  <c:v>-5.2302892987023748</c:v>
                </c:pt>
                <c:pt idx="2">
                  <c:v>-5.2302892987023748</c:v>
                </c:pt>
                <c:pt idx="3">
                  <c:v>-5.2302892987023748</c:v>
                </c:pt>
                <c:pt idx="4">
                  <c:v>-5.2302892987023748</c:v>
                </c:pt>
                <c:pt idx="5">
                  <c:v>-5.2302892987023748</c:v>
                </c:pt>
                <c:pt idx="6">
                  <c:v>-5.2302892987023748</c:v>
                </c:pt>
                <c:pt idx="7">
                  <c:v>-5.2302892987023748</c:v>
                </c:pt>
                <c:pt idx="8">
                  <c:v>-5.2302892987023748</c:v>
                </c:pt>
                <c:pt idx="9">
                  <c:v>-5.2302892987023748</c:v>
                </c:pt>
                <c:pt idx="10">
                  <c:v>-5.2302892987023748</c:v>
                </c:pt>
                <c:pt idx="11">
                  <c:v>-5.2302892987023748</c:v>
                </c:pt>
                <c:pt idx="12">
                  <c:v>-5.2302892987023748</c:v>
                </c:pt>
                <c:pt idx="13">
                  <c:v>-5.2302892987023748</c:v>
                </c:pt>
                <c:pt idx="14">
                  <c:v>-5.2302892987023748</c:v>
                </c:pt>
                <c:pt idx="15">
                  <c:v>-5.2302892987023748</c:v>
                </c:pt>
                <c:pt idx="16">
                  <c:v>-5.2302892987023748</c:v>
                </c:pt>
                <c:pt idx="17">
                  <c:v>-5.2302892987023748</c:v>
                </c:pt>
                <c:pt idx="18">
                  <c:v>-5.2302892987023748</c:v>
                </c:pt>
                <c:pt idx="19">
                  <c:v>-5.2302892987023748</c:v>
                </c:pt>
                <c:pt idx="20">
                  <c:v>-5.2302892987023748</c:v>
                </c:pt>
                <c:pt idx="21">
                  <c:v>-5.2302892987023748</c:v>
                </c:pt>
                <c:pt idx="22">
                  <c:v>-5.2302892987023748</c:v>
                </c:pt>
                <c:pt idx="23">
                  <c:v>-5.2302892987023748</c:v>
                </c:pt>
                <c:pt idx="24">
                  <c:v>-5.2302892987023748</c:v>
                </c:pt>
                <c:pt idx="25">
                  <c:v>-5.2302892987023748</c:v>
                </c:pt>
                <c:pt idx="26">
                  <c:v>-5.2302892987023748</c:v>
                </c:pt>
                <c:pt idx="27">
                  <c:v>-5.2302892987023748</c:v>
                </c:pt>
                <c:pt idx="28">
                  <c:v>-5.2302892987023748</c:v>
                </c:pt>
                <c:pt idx="29">
                  <c:v>-5.2302892987023748</c:v>
                </c:pt>
                <c:pt idx="30">
                  <c:v>-5.2302892987023748</c:v>
                </c:pt>
                <c:pt idx="31">
                  <c:v>-5.2302892987023748</c:v>
                </c:pt>
                <c:pt idx="32">
                  <c:v>-5.2302892987023748</c:v>
                </c:pt>
                <c:pt idx="33">
                  <c:v>-5.2302892987023748</c:v>
                </c:pt>
                <c:pt idx="34">
                  <c:v>-5.2302892987023748</c:v>
                </c:pt>
                <c:pt idx="35">
                  <c:v>-5.2302892987023748</c:v>
                </c:pt>
                <c:pt idx="36">
                  <c:v>-5.2302892987023748</c:v>
                </c:pt>
                <c:pt idx="37">
                  <c:v>-5.2302892987023748</c:v>
                </c:pt>
                <c:pt idx="38">
                  <c:v>-5.2302892987023748</c:v>
                </c:pt>
                <c:pt idx="39">
                  <c:v>-5.2302892987023748</c:v>
                </c:pt>
                <c:pt idx="40">
                  <c:v>-5.2302892987023748</c:v>
                </c:pt>
                <c:pt idx="41">
                  <c:v>-5.2302892987023748</c:v>
                </c:pt>
                <c:pt idx="42">
                  <c:v>-5.2302892987023748</c:v>
                </c:pt>
                <c:pt idx="43">
                  <c:v>-5.2302892987023748</c:v>
                </c:pt>
                <c:pt idx="44">
                  <c:v>-5.2302892987023748</c:v>
                </c:pt>
                <c:pt idx="45">
                  <c:v>-5.2302892987023748</c:v>
                </c:pt>
                <c:pt idx="46">
                  <c:v>-5.2302892987023748</c:v>
                </c:pt>
                <c:pt idx="47">
                  <c:v>-5.2302892987023748</c:v>
                </c:pt>
                <c:pt idx="48">
                  <c:v>-5.2302892987023748</c:v>
                </c:pt>
                <c:pt idx="49">
                  <c:v>-5.2302892987023748</c:v>
                </c:pt>
                <c:pt idx="50">
                  <c:v>-5.2302892987023748</c:v>
                </c:pt>
                <c:pt idx="51">
                  <c:v>-5.2302892987023748</c:v>
                </c:pt>
                <c:pt idx="52">
                  <c:v>-5.2302892987023748</c:v>
                </c:pt>
                <c:pt idx="53">
                  <c:v>-5.2302892987023748</c:v>
                </c:pt>
                <c:pt idx="54">
                  <c:v>-5.2302892987023748</c:v>
                </c:pt>
                <c:pt idx="55">
                  <c:v>-5.2302892987023748</c:v>
                </c:pt>
                <c:pt idx="56">
                  <c:v>-5.2302892987023748</c:v>
                </c:pt>
                <c:pt idx="57">
                  <c:v>-5.2302892987023748</c:v>
                </c:pt>
                <c:pt idx="58">
                  <c:v>-5.2302892987023748</c:v>
                </c:pt>
                <c:pt idx="59">
                  <c:v>-5.2302892987023748</c:v>
                </c:pt>
                <c:pt idx="60">
                  <c:v>-5.2302892987023748</c:v>
                </c:pt>
                <c:pt idx="61">
                  <c:v>-5.2302892987023748</c:v>
                </c:pt>
                <c:pt idx="62">
                  <c:v>-5.2302892987023748</c:v>
                </c:pt>
                <c:pt idx="63">
                  <c:v>-5.2302892987023748</c:v>
                </c:pt>
                <c:pt idx="64">
                  <c:v>-5.2302892987023748</c:v>
                </c:pt>
                <c:pt idx="65">
                  <c:v>-5.2302892987023748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2'!$AL$4:$AL$69</c:f>
              <c:numCache>
                <c:formatCode>0.00</c:formatCode>
                <c:ptCount val="66"/>
                <c:pt idx="0">
                  <c:v>1.7857418782513674</c:v>
                </c:pt>
                <c:pt idx="1">
                  <c:v>1.7857418782513674</c:v>
                </c:pt>
                <c:pt idx="2">
                  <c:v>1.7857418782513674</c:v>
                </c:pt>
                <c:pt idx="3">
                  <c:v>1.7857418782513674</c:v>
                </c:pt>
                <c:pt idx="4">
                  <c:v>1.7857418782513674</c:v>
                </c:pt>
                <c:pt idx="5">
                  <c:v>1.7857418782513674</c:v>
                </c:pt>
                <c:pt idx="6">
                  <c:v>1.7857418782513674</c:v>
                </c:pt>
                <c:pt idx="7">
                  <c:v>1.7857418782513674</c:v>
                </c:pt>
                <c:pt idx="8">
                  <c:v>1.7857418782513674</c:v>
                </c:pt>
                <c:pt idx="9">
                  <c:v>1.7857418782513674</c:v>
                </c:pt>
                <c:pt idx="10">
                  <c:v>1.7857418782513674</c:v>
                </c:pt>
                <c:pt idx="11">
                  <c:v>1.7857418782513674</c:v>
                </c:pt>
                <c:pt idx="12">
                  <c:v>1.7857418782513674</c:v>
                </c:pt>
                <c:pt idx="13">
                  <c:v>1.7857418782513674</c:v>
                </c:pt>
                <c:pt idx="14">
                  <c:v>1.7857418782513674</c:v>
                </c:pt>
                <c:pt idx="15">
                  <c:v>1.7857418782513674</c:v>
                </c:pt>
                <c:pt idx="16">
                  <c:v>1.7857418782513674</c:v>
                </c:pt>
                <c:pt idx="17">
                  <c:v>1.7857418782513674</c:v>
                </c:pt>
                <c:pt idx="18">
                  <c:v>1.7857418782513674</c:v>
                </c:pt>
                <c:pt idx="19">
                  <c:v>1.7857418782513674</c:v>
                </c:pt>
                <c:pt idx="20">
                  <c:v>1.7857418782513674</c:v>
                </c:pt>
                <c:pt idx="21">
                  <c:v>1.7857418782513674</c:v>
                </c:pt>
                <c:pt idx="22">
                  <c:v>1.7857418782513674</c:v>
                </c:pt>
                <c:pt idx="23">
                  <c:v>1.7857418782513674</c:v>
                </c:pt>
                <c:pt idx="24">
                  <c:v>1.7857418782513674</c:v>
                </c:pt>
                <c:pt idx="25">
                  <c:v>1.7857418782513674</c:v>
                </c:pt>
                <c:pt idx="26">
                  <c:v>1.7857418782513674</c:v>
                </c:pt>
                <c:pt idx="27">
                  <c:v>1.7857418782513674</c:v>
                </c:pt>
                <c:pt idx="28">
                  <c:v>1.7857418782513674</c:v>
                </c:pt>
                <c:pt idx="29">
                  <c:v>1.7857418782513674</c:v>
                </c:pt>
                <c:pt idx="30">
                  <c:v>1.7857418782513674</c:v>
                </c:pt>
                <c:pt idx="31">
                  <c:v>1.7857418782513674</c:v>
                </c:pt>
                <c:pt idx="32">
                  <c:v>1.7857418782513674</c:v>
                </c:pt>
                <c:pt idx="33">
                  <c:v>1.7857418782513674</c:v>
                </c:pt>
                <c:pt idx="34">
                  <c:v>1.7857418782513674</c:v>
                </c:pt>
                <c:pt idx="35">
                  <c:v>1.7857418782513674</c:v>
                </c:pt>
                <c:pt idx="36">
                  <c:v>1.7857418782513674</c:v>
                </c:pt>
                <c:pt idx="37">
                  <c:v>1.7857418782513674</c:v>
                </c:pt>
                <c:pt idx="38">
                  <c:v>1.7857418782513674</c:v>
                </c:pt>
                <c:pt idx="39">
                  <c:v>1.7857418782513674</c:v>
                </c:pt>
                <c:pt idx="40">
                  <c:v>1.7857418782513674</c:v>
                </c:pt>
                <c:pt idx="41">
                  <c:v>1.7857418782513674</c:v>
                </c:pt>
                <c:pt idx="42">
                  <c:v>1.7857418782513674</c:v>
                </c:pt>
                <c:pt idx="43">
                  <c:v>1.7857418782513674</c:v>
                </c:pt>
                <c:pt idx="44">
                  <c:v>1.7857418782513674</c:v>
                </c:pt>
                <c:pt idx="45">
                  <c:v>1.7857418782513674</c:v>
                </c:pt>
                <c:pt idx="46">
                  <c:v>1.7857418782513674</c:v>
                </c:pt>
                <c:pt idx="47">
                  <c:v>1.7857418782513674</c:v>
                </c:pt>
                <c:pt idx="48">
                  <c:v>1.7857418782513674</c:v>
                </c:pt>
                <c:pt idx="49">
                  <c:v>1.7857418782513674</c:v>
                </c:pt>
                <c:pt idx="50">
                  <c:v>1.7857418782513674</c:v>
                </c:pt>
                <c:pt idx="51">
                  <c:v>1.7857418782513674</c:v>
                </c:pt>
                <c:pt idx="52">
                  <c:v>1.7857418782513674</c:v>
                </c:pt>
                <c:pt idx="53">
                  <c:v>1.7857418782513674</c:v>
                </c:pt>
                <c:pt idx="54">
                  <c:v>1.7857418782513674</c:v>
                </c:pt>
                <c:pt idx="55">
                  <c:v>1.7857418782513674</c:v>
                </c:pt>
                <c:pt idx="56">
                  <c:v>1.7857418782513674</c:v>
                </c:pt>
                <c:pt idx="57">
                  <c:v>1.7857418782513674</c:v>
                </c:pt>
                <c:pt idx="58">
                  <c:v>1.7857418782513674</c:v>
                </c:pt>
                <c:pt idx="59">
                  <c:v>1.7857418782513674</c:v>
                </c:pt>
                <c:pt idx="60">
                  <c:v>1.7857418782513674</c:v>
                </c:pt>
                <c:pt idx="61">
                  <c:v>1.7857418782513674</c:v>
                </c:pt>
                <c:pt idx="62">
                  <c:v>1.7857418782513674</c:v>
                </c:pt>
                <c:pt idx="63">
                  <c:v>1.7857418782513674</c:v>
                </c:pt>
                <c:pt idx="64">
                  <c:v>1.7857418782513674</c:v>
                </c:pt>
                <c:pt idx="65">
                  <c:v>1.7857418782513674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18504"/>
        <c:axId val="241819288"/>
      </c:lineChart>
      <c:catAx>
        <c:axId val="24181850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819288"/>
        <c:crossesAt val="-25"/>
        <c:auto val="1"/>
        <c:lblAlgn val="ctr"/>
        <c:lblOffset val="100"/>
        <c:tickLblSkip val="3"/>
        <c:tickMarkSkip val="3"/>
        <c:noMultiLvlLbl val="0"/>
      </c:catAx>
      <c:valAx>
        <c:axId val="241819288"/>
        <c:scaling>
          <c:orientation val="minMax"/>
          <c:max val="10"/>
          <c:min val="-2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818504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2015
Suspended Sediment Concentration Percent Difference Results
Class 2 Target SSC = 2300 mg/L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623202873885671E-2"/>
          <c:y val="0.18270795484728666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0000FF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2'!$V$4:$V$69</c:f>
              <c:numCache>
                <c:formatCode>0.00</c:formatCode>
                <c:ptCount val="66"/>
                <c:pt idx="0">
                  <c:v>-1.7891274702580797</c:v>
                </c:pt>
                <c:pt idx="1">
                  <c:v>-2.0128412072391217</c:v>
                </c:pt>
                <c:pt idx="2">
                  <c:v>-2.4310632125988558</c:v>
                </c:pt>
                <c:pt idx="3">
                  <c:v>0.39080392381385493</c:v>
                </c:pt>
                <c:pt idx="4">
                  <c:v>0.72335209996395367</c:v>
                </c:pt>
                <c:pt idx="5">
                  <c:v>0.75058786221290796</c:v>
                </c:pt>
                <c:pt idx="6">
                  <c:v>-78.369282790741877</c:v>
                </c:pt>
                <c:pt idx="7">
                  <c:v>-6.5561534621928139</c:v>
                </c:pt>
                <c:pt idx="8">
                  <c:v>8.733042875734796</c:v>
                </c:pt>
                <c:pt idx="9">
                  <c:v>-6.2297056616149895</c:v>
                </c:pt>
                <c:pt idx="10">
                  <c:v>-4.3957164093706398</c:v>
                </c:pt>
                <c:pt idx="11">
                  <c:v>-4.2744409271474044</c:v>
                </c:pt>
                <c:pt idx="12">
                  <c:v>-3.008670251650683E-2</c:v>
                </c:pt>
                <c:pt idx="13">
                  <c:v>-0.47710416489487639</c:v>
                </c:pt>
                <c:pt idx="14">
                  <c:v>-0.76028558678985481</c:v>
                </c:pt>
                <c:pt idx="15">
                  <c:v>-1.7779096663806004</c:v>
                </c:pt>
                <c:pt idx="16">
                  <c:v>-2.5991113271552302</c:v>
                </c:pt>
                <c:pt idx="17">
                  <c:v>-2.0129020694829576</c:v>
                </c:pt>
                <c:pt idx="18">
                  <c:v>-0.44106527806354417</c:v>
                </c:pt>
                <c:pt idx="19">
                  <c:v>1.7554160451626424</c:v>
                </c:pt>
                <c:pt idx="20">
                  <c:v>-0.86140380298460506</c:v>
                </c:pt>
                <c:pt idx="21">
                  <c:v>-2.9755639076923921</c:v>
                </c:pt>
                <c:pt idx="22">
                  <c:v>-1.0433674148815568</c:v>
                </c:pt>
                <c:pt idx="23">
                  <c:v>-0.78076685280829916</c:v>
                </c:pt>
                <c:pt idx="24">
                  <c:v>-1.6925682295183997</c:v>
                </c:pt>
                <c:pt idx="25">
                  <c:v>-1.0700069594458836</c:v>
                </c:pt>
                <c:pt idx="26">
                  <c:v>-1.7307077468602778</c:v>
                </c:pt>
                <c:pt idx="27">
                  <c:v>-1.3986081038908329</c:v>
                </c:pt>
                <c:pt idx="28">
                  <c:v>-3.1078952314440649</c:v>
                </c:pt>
                <c:pt idx="29">
                  <c:v>-1.2262314738177971</c:v>
                </c:pt>
                <c:pt idx="30">
                  <c:v>-0.36885439725189767</c:v>
                </c:pt>
                <c:pt idx="31">
                  <c:v>-0.80433261421887381</c:v>
                </c:pt>
                <c:pt idx="32">
                  <c:v>-0.5626639250553791</c:v>
                </c:pt>
                <c:pt idx="33">
                  <c:v>-1.234767427418149</c:v>
                </c:pt>
                <c:pt idx="34">
                  <c:v>-1.7859728002913675</c:v>
                </c:pt>
                <c:pt idx="35">
                  <c:v>-1.5236676394522386</c:v>
                </c:pt>
                <c:pt idx="36">
                  <c:v>-2.3441353054724163</c:v>
                </c:pt>
                <c:pt idx="37">
                  <c:v>-1.2894478727611025</c:v>
                </c:pt>
                <c:pt idx="38">
                  <c:v>-1.8531183996089007</c:v>
                </c:pt>
                <c:pt idx="39">
                  <c:v>-0.56206959724832417</c:v>
                </c:pt>
                <c:pt idx="40">
                  <c:v>-0.94024322577507102</c:v>
                </c:pt>
                <c:pt idx="41">
                  <c:v>-1.688926497186239</c:v>
                </c:pt>
                <c:pt idx="42">
                  <c:v>-9.0688507934351605</c:v>
                </c:pt>
                <c:pt idx="43">
                  <c:v>-10.941481965038523</c:v>
                </c:pt>
                <c:pt idx="44">
                  <c:v>-10.942574348564873</c:v>
                </c:pt>
                <c:pt idx="45">
                  <c:v>-1.2171425280769288</c:v>
                </c:pt>
                <c:pt idx="46">
                  <c:v>-0.68843239725283001</c:v>
                </c:pt>
                <c:pt idx="47">
                  <c:v>-0.65870679145703914</c:v>
                </c:pt>
                <c:pt idx="48">
                  <c:v>-1.5145891766119552</c:v>
                </c:pt>
                <c:pt idx="49">
                  <c:v>-1.890125356878706</c:v>
                </c:pt>
                <c:pt idx="50">
                  <c:v>-1.7610244512877449</c:v>
                </c:pt>
                <c:pt idx="51">
                  <c:v>-1.0563251420261097</c:v>
                </c:pt>
                <c:pt idx="52">
                  <c:v>-1.065020132125587</c:v>
                </c:pt>
                <c:pt idx="53">
                  <c:v>-1.136665481800532</c:v>
                </c:pt>
                <c:pt idx="54">
                  <c:v>-2.0631475752641384</c:v>
                </c:pt>
                <c:pt idx="55">
                  <c:v>-2.6510646065164645</c:v>
                </c:pt>
                <c:pt idx="56">
                  <c:v>-2.1354621427847933</c:v>
                </c:pt>
                <c:pt idx="57">
                  <c:v>-2.9606298621416021</c:v>
                </c:pt>
                <c:pt idx="58">
                  <c:v>-2.249924363195916</c:v>
                </c:pt>
                <c:pt idx="59">
                  <c:v>-2.4743956553673998</c:v>
                </c:pt>
                <c:pt idx="60">
                  <c:v>-1.7724724234808154</c:v>
                </c:pt>
                <c:pt idx="61">
                  <c:v>-20.22900049249267</c:v>
                </c:pt>
                <c:pt idx="62">
                  <c:v>-1.1387706611579769</c:v>
                </c:pt>
              </c:numCache>
            </c:numRef>
          </c:val>
          <c:smooth val="0"/>
        </c:ser>
        <c:ser>
          <c:idx val="1"/>
          <c:order val="1"/>
          <c:tx>
            <c:v>Median (-1.69%)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76"/>
            <c:bubble3D val="0"/>
          </c:dPt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2'!$AM$4:$AM$69</c:f>
              <c:numCache>
                <c:formatCode>0.00</c:formatCode>
                <c:ptCount val="66"/>
                <c:pt idx="0">
                  <c:v>-1.688926497186239</c:v>
                </c:pt>
                <c:pt idx="1">
                  <c:v>-1.688926497186239</c:v>
                </c:pt>
                <c:pt idx="2">
                  <c:v>-1.688926497186239</c:v>
                </c:pt>
                <c:pt idx="3">
                  <c:v>-1.688926497186239</c:v>
                </c:pt>
                <c:pt idx="4">
                  <c:v>-1.688926497186239</c:v>
                </c:pt>
                <c:pt idx="5">
                  <c:v>-1.688926497186239</c:v>
                </c:pt>
                <c:pt idx="6">
                  <c:v>-1.688926497186239</c:v>
                </c:pt>
                <c:pt idx="7">
                  <c:v>-1.688926497186239</c:v>
                </c:pt>
                <c:pt idx="8">
                  <c:v>-1.688926497186239</c:v>
                </c:pt>
                <c:pt idx="9">
                  <c:v>-1.688926497186239</c:v>
                </c:pt>
                <c:pt idx="10">
                  <c:v>-1.688926497186239</c:v>
                </c:pt>
                <c:pt idx="11">
                  <c:v>-1.688926497186239</c:v>
                </c:pt>
                <c:pt idx="12">
                  <c:v>-1.688926497186239</c:v>
                </c:pt>
                <c:pt idx="13">
                  <c:v>-1.688926497186239</c:v>
                </c:pt>
                <c:pt idx="14">
                  <c:v>-1.688926497186239</c:v>
                </c:pt>
                <c:pt idx="15">
                  <c:v>-1.688926497186239</c:v>
                </c:pt>
                <c:pt idx="16">
                  <c:v>-1.688926497186239</c:v>
                </c:pt>
                <c:pt idx="17">
                  <c:v>-1.688926497186239</c:v>
                </c:pt>
                <c:pt idx="18">
                  <c:v>-1.688926497186239</c:v>
                </c:pt>
                <c:pt idx="19">
                  <c:v>-1.688926497186239</c:v>
                </c:pt>
                <c:pt idx="20">
                  <c:v>-1.688926497186239</c:v>
                </c:pt>
                <c:pt idx="21">
                  <c:v>-1.688926497186239</c:v>
                </c:pt>
                <c:pt idx="22">
                  <c:v>-1.688926497186239</c:v>
                </c:pt>
                <c:pt idx="23">
                  <c:v>-1.688926497186239</c:v>
                </c:pt>
                <c:pt idx="24">
                  <c:v>-1.688926497186239</c:v>
                </c:pt>
                <c:pt idx="25">
                  <c:v>-1.688926497186239</c:v>
                </c:pt>
                <c:pt idx="26">
                  <c:v>-1.688926497186239</c:v>
                </c:pt>
                <c:pt idx="27">
                  <c:v>-1.688926497186239</c:v>
                </c:pt>
                <c:pt idx="28">
                  <c:v>-1.688926497186239</c:v>
                </c:pt>
                <c:pt idx="29">
                  <c:v>-1.688926497186239</c:v>
                </c:pt>
                <c:pt idx="30">
                  <c:v>-1.688926497186239</c:v>
                </c:pt>
                <c:pt idx="31">
                  <c:v>-1.688926497186239</c:v>
                </c:pt>
                <c:pt idx="32">
                  <c:v>-1.688926497186239</c:v>
                </c:pt>
                <c:pt idx="33">
                  <c:v>-1.688926497186239</c:v>
                </c:pt>
                <c:pt idx="34">
                  <c:v>-1.688926497186239</c:v>
                </c:pt>
                <c:pt idx="35">
                  <c:v>-1.688926497186239</c:v>
                </c:pt>
                <c:pt idx="36">
                  <c:v>-1.688926497186239</c:v>
                </c:pt>
                <c:pt idx="37">
                  <c:v>-1.688926497186239</c:v>
                </c:pt>
                <c:pt idx="38">
                  <c:v>-1.688926497186239</c:v>
                </c:pt>
                <c:pt idx="39">
                  <c:v>-1.688926497186239</c:v>
                </c:pt>
                <c:pt idx="40">
                  <c:v>-1.688926497186239</c:v>
                </c:pt>
                <c:pt idx="41">
                  <c:v>-1.688926497186239</c:v>
                </c:pt>
                <c:pt idx="42">
                  <c:v>-1.688926497186239</c:v>
                </c:pt>
                <c:pt idx="43">
                  <c:v>-1.688926497186239</c:v>
                </c:pt>
                <c:pt idx="44">
                  <c:v>-1.688926497186239</c:v>
                </c:pt>
                <c:pt idx="45">
                  <c:v>-1.688926497186239</c:v>
                </c:pt>
                <c:pt idx="46">
                  <c:v>-1.688926497186239</c:v>
                </c:pt>
                <c:pt idx="47">
                  <c:v>-1.688926497186239</c:v>
                </c:pt>
                <c:pt idx="48">
                  <c:v>-1.688926497186239</c:v>
                </c:pt>
                <c:pt idx="49">
                  <c:v>-1.688926497186239</c:v>
                </c:pt>
                <c:pt idx="50">
                  <c:v>-1.688926497186239</c:v>
                </c:pt>
                <c:pt idx="51">
                  <c:v>-1.688926497186239</c:v>
                </c:pt>
                <c:pt idx="52">
                  <c:v>-1.688926497186239</c:v>
                </c:pt>
                <c:pt idx="53">
                  <c:v>-1.688926497186239</c:v>
                </c:pt>
                <c:pt idx="54">
                  <c:v>-1.688926497186239</c:v>
                </c:pt>
                <c:pt idx="55">
                  <c:v>-1.688926497186239</c:v>
                </c:pt>
                <c:pt idx="56">
                  <c:v>-1.688926497186239</c:v>
                </c:pt>
                <c:pt idx="57">
                  <c:v>-1.688926497186239</c:v>
                </c:pt>
                <c:pt idx="58">
                  <c:v>-1.688926497186239</c:v>
                </c:pt>
                <c:pt idx="59">
                  <c:v>-1.688926497186239</c:v>
                </c:pt>
                <c:pt idx="60">
                  <c:v>-1.688926497186239</c:v>
                </c:pt>
                <c:pt idx="61">
                  <c:v>-1.688926497186239</c:v>
                </c:pt>
                <c:pt idx="62">
                  <c:v>-1.688926497186239</c:v>
                </c:pt>
                <c:pt idx="63">
                  <c:v>-1.688926497186239</c:v>
                </c:pt>
                <c:pt idx="64">
                  <c:v>-1.688926497186239</c:v>
                </c:pt>
                <c:pt idx="65">
                  <c:v>-1.688926497186239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2'!$AN$4:$AN$69</c:f>
              <c:numCache>
                <c:formatCode>0.00</c:formatCode>
                <c:ptCount val="66"/>
                <c:pt idx="0">
                  <c:v>-6.6889264971862392</c:v>
                </c:pt>
                <c:pt idx="1">
                  <c:v>-6.6889264971862392</c:v>
                </c:pt>
                <c:pt idx="2">
                  <c:v>-6.6889264971862392</c:v>
                </c:pt>
                <c:pt idx="3">
                  <c:v>-6.6889264971862392</c:v>
                </c:pt>
                <c:pt idx="4">
                  <c:v>-6.6889264971862392</c:v>
                </c:pt>
                <c:pt idx="5">
                  <c:v>-6.6889264971862392</c:v>
                </c:pt>
                <c:pt idx="6">
                  <c:v>-6.6889264971862392</c:v>
                </c:pt>
                <c:pt idx="7">
                  <c:v>-6.6889264971862392</c:v>
                </c:pt>
                <c:pt idx="8">
                  <c:v>-6.6889264971862392</c:v>
                </c:pt>
                <c:pt idx="9">
                  <c:v>-6.6889264971862392</c:v>
                </c:pt>
                <c:pt idx="10">
                  <c:v>-6.6889264971862392</c:v>
                </c:pt>
                <c:pt idx="11">
                  <c:v>-6.6889264971862392</c:v>
                </c:pt>
                <c:pt idx="12">
                  <c:v>-6.6889264971862392</c:v>
                </c:pt>
                <c:pt idx="13">
                  <c:v>-6.6889264971862392</c:v>
                </c:pt>
                <c:pt idx="14">
                  <c:v>-6.6889264971862392</c:v>
                </c:pt>
                <c:pt idx="15">
                  <c:v>-6.6889264971862392</c:v>
                </c:pt>
                <c:pt idx="16">
                  <c:v>-6.6889264971862392</c:v>
                </c:pt>
                <c:pt idx="17">
                  <c:v>-6.6889264971862392</c:v>
                </c:pt>
                <c:pt idx="18">
                  <c:v>-6.6889264971862392</c:v>
                </c:pt>
                <c:pt idx="19">
                  <c:v>-6.6889264971862392</c:v>
                </c:pt>
                <c:pt idx="20">
                  <c:v>-6.6889264971862392</c:v>
                </c:pt>
                <c:pt idx="21">
                  <c:v>-6.6889264971862392</c:v>
                </c:pt>
                <c:pt idx="22">
                  <c:v>-6.6889264971862392</c:v>
                </c:pt>
                <c:pt idx="23">
                  <c:v>-6.6889264971862392</c:v>
                </c:pt>
                <c:pt idx="24">
                  <c:v>-6.6889264971862392</c:v>
                </c:pt>
                <c:pt idx="25">
                  <c:v>-6.6889264971862392</c:v>
                </c:pt>
                <c:pt idx="26">
                  <c:v>-6.6889264971862392</c:v>
                </c:pt>
                <c:pt idx="27">
                  <c:v>-6.6889264971862392</c:v>
                </c:pt>
                <c:pt idx="28">
                  <c:v>-6.6889264971862392</c:v>
                </c:pt>
                <c:pt idx="29">
                  <c:v>-6.6889264971862392</c:v>
                </c:pt>
                <c:pt idx="30">
                  <c:v>-6.6889264971862392</c:v>
                </c:pt>
                <c:pt idx="31">
                  <c:v>-6.6889264971862392</c:v>
                </c:pt>
                <c:pt idx="32">
                  <c:v>-6.6889264971862392</c:v>
                </c:pt>
                <c:pt idx="33">
                  <c:v>-6.6889264971862392</c:v>
                </c:pt>
                <c:pt idx="34">
                  <c:v>-6.6889264971862392</c:v>
                </c:pt>
                <c:pt idx="35">
                  <c:v>-6.6889264971862392</c:v>
                </c:pt>
                <c:pt idx="36">
                  <c:v>-6.6889264971862392</c:v>
                </c:pt>
                <c:pt idx="37">
                  <c:v>-6.6889264971862392</c:v>
                </c:pt>
                <c:pt idx="38">
                  <c:v>-6.6889264971862392</c:v>
                </c:pt>
                <c:pt idx="39">
                  <c:v>-6.6889264971862392</c:v>
                </c:pt>
                <c:pt idx="40">
                  <c:v>-6.6889264971862392</c:v>
                </c:pt>
                <c:pt idx="41">
                  <c:v>-6.6889264971862392</c:v>
                </c:pt>
                <c:pt idx="42">
                  <c:v>-6.6889264971862392</c:v>
                </c:pt>
                <c:pt idx="43">
                  <c:v>-6.6889264971862392</c:v>
                </c:pt>
                <c:pt idx="44">
                  <c:v>-6.6889264971862392</c:v>
                </c:pt>
                <c:pt idx="45">
                  <c:v>-6.6889264971862392</c:v>
                </c:pt>
                <c:pt idx="46">
                  <c:v>-6.6889264971862392</c:v>
                </c:pt>
                <c:pt idx="47">
                  <c:v>-6.6889264971862392</c:v>
                </c:pt>
                <c:pt idx="48">
                  <c:v>-6.6889264971862392</c:v>
                </c:pt>
                <c:pt idx="49">
                  <c:v>-6.6889264971862392</c:v>
                </c:pt>
                <c:pt idx="50">
                  <c:v>-6.6889264971862392</c:v>
                </c:pt>
                <c:pt idx="51">
                  <c:v>-6.6889264971862392</c:v>
                </c:pt>
                <c:pt idx="52">
                  <c:v>-6.6889264971862392</c:v>
                </c:pt>
                <c:pt idx="53">
                  <c:v>-6.6889264971862392</c:v>
                </c:pt>
                <c:pt idx="54">
                  <c:v>-6.6889264971862392</c:v>
                </c:pt>
                <c:pt idx="55">
                  <c:v>-6.6889264971862392</c:v>
                </c:pt>
                <c:pt idx="56">
                  <c:v>-6.6889264971862392</c:v>
                </c:pt>
                <c:pt idx="57">
                  <c:v>-6.6889264971862392</c:v>
                </c:pt>
                <c:pt idx="58">
                  <c:v>-6.6889264971862392</c:v>
                </c:pt>
                <c:pt idx="59">
                  <c:v>-6.6889264971862392</c:v>
                </c:pt>
                <c:pt idx="60">
                  <c:v>-6.6889264971862392</c:v>
                </c:pt>
                <c:pt idx="61">
                  <c:v>-6.6889264971862392</c:v>
                </c:pt>
                <c:pt idx="62">
                  <c:v>-6.6889264971862392</c:v>
                </c:pt>
                <c:pt idx="63">
                  <c:v>-6.6889264971862392</c:v>
                </c:pt>
                <c:pt idx="64">
                  <c:v>-6.6889264971862392</c:v>
                </c:pt>
                <c:pt idx="65">
                  <c:v>-6.6889264971862392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2'!$AO$4:$AO$69</c:f>
              <c:numCache>
                <c:formatCode>0.00</c:formatCode>
                <c:ptCount val="66"/>
                <c:pt idx="0">
                  <c:v>3.3110735028137608</c:v>
                </c:pt>
                <c:pt idx="1">
                  <c:v>3.3110735028137608</c:v>
                </c:pt>
                <c:pt idx="2">
                  <c:v>3.3110735028137608</c:v>
                </c:pt>
                <c:pt idx="3">
                  <c:v>3.3110735028137608</c:v>
                </c:pt>
                <c:pt idx="4">
                  <c:v>3.3110735028137608</c:v>
                </c:pt>
                <c:pt idx="5">
                  <c:v>3.3110735028137608</c:v>
                </c:pt>
                <c:pt idx="6">
                  <c:v>3.3110735028137608</c:v>
                </c:pt>
                <c:pt idx="7">
                  <c:v>3.3110735028137608</c:v>
                </c:pt>
                <c:pt idx="8">
                  <c:v>3.3110735028137608</c:v>
                </c:pt>
                <c:pt idx="9">
                  <c:v>3.3110735028137608</c:v>
                </c:pt>
                <c:pt idx="10">
                  <c:v>3.3110735028137608</c:v>
                </c:pt>
                <c:pt idx="11">
                  <c:v>3.3110735028137608</c:v>
                </c:pt>
                <c:pt idx="12">
                  <c:v>3.3110735028137608</c:v>
                </c:pt>
                <c:pt idx="13">
                  <c:v>3.3110735028137608</c:v>
                </c:pt>
                <c:pt idx="14">
                  <c:v>3.3110735028137608</c:v>
                </c:pt>
                <c:pt idx="15">
                  <c:v>3.3110735028137608</c:v>
                </c:pt>
                <c:pt idx="16">
                  <c:v>3.3110735028137608</c:v>
                </c:pt>
                <c:pt idx="17">
                  <c:v>3.3110735028137608</c:v>
                </c:pt>
                <c:pt idx="18">
                  <c:v>3.3110735028137608</c:v>
                </c:pt>
                <c:pt idx="19">
                  <c:v>3.3110735028137608</c:v>
                </c:pt>
                <c:pt idx="20">
                  <c:v>3.3110735028137608</c:v>
                </c:pt>
                <c:pt idx="21">
                  <c:v>3.3110735028137608</c:v>
                </c:pt>
                <c:pt idx="22">
                  <c:v>3.3110735028137608</c:v>
                </c:pt>
                <c:pt idx="23">
                  <c:v>3.3110735028137608</c:v>
                </c:pt>
                <c:pt idx="24">
                  <c:v>3.3110735028137608</c:v>
                </c:pt>
                <c:pt idx="25">
                  <c:v>3.3110735028137608</c:v>
                </c:pt>
                <c:pt idx="26">
                  <c:v>3.3110735028137608</c:v>
                </c:pt>
                <c:pt idx="27">
                  <c:v>3.3110735028137608</c:v>
                </c:pt>
                <c:pt idx="28">
                  <c:v>3.3110735028137608</c:v>
                </c:pt>
                <c:pt idx="29">
                  <c:v>3.3110735028137608</c:v>
                </c:pt>
                <c:pt idx="30">
                  <c:v>3.3110735028137608</c:v>
                </c:pt>
                <c:pt idx="31">
                  <c:v>3.3110735028137608</c:v>
                </c:pt>
                <c:pt idx="32">
                  <c:v>3.3110735028137608</c:v>
                </c:pt>
                <c:pt idx="33">
                  <c:v>3.3110735028137608</c:v>
                </c:pt>
                <c:pt idx="34">
                  <c:v>3.3110735028137608</c:v>
                </c:pt>
                <c:pt idx="35">
                  <c:v>3.3110735028137608</c:v>
                </c:pt>
                <c:pt idx="36">
                  <c:v>3.3110735028137608</c:v>
                </c:pt>
                <c:pt idx="37">
                  <c:v>3.3110735028137608</c:v>
                </c:pt>
                <c:pt idx="38">
                  <c:v>3.3110735028137608</c:v>
                </c:pt>
                <c:pt idx="39">
                  <c:v>3.3110735028137608</c:v>
                </c:pt>
                <c:pt idx="40">
                  <c:v>3.3110735028137608</c:v>
                </c:pt>
                <c:pt idx="41">
                  <c:v>3.3110735028137608</c:v>
                </c:pt>
                <c:pt idx="42">
                  <c:v>3.3110735028137608</c:v>
                </c:pt>
                <c:pt idx="43">
                  <c:v>3.3110735028137608</c:v>
                </c:pt>
                <c:pt idx="44">
                  <c:v>3.3110735028137608</c:v>
                </c:pt>
                <c:pt idx="45">
                  <c:v>3.3110735028137608</c:v>
                </c:pt>
                <c:pt idx="46">
                  <c:v>3.3110735028137608</c:v>
                </c:pt>
                <c:pt idx="47">
                  <c:v>3.3110735028137608</c:v>
                </c:pt>
                <c:pt idx="48">
                  <c:v>3.3110735028137608</c:v>
                </c:pt>
                <c:pt idx="49">
                  <c:v>3.3110735028137608</c:v>
                </c:pt>
                <c:pt idx="50">
                  <c:v>3.3110735028137608</c:v>
                </c:pt>
                <c:pt idx="51">
                  <c:v>3.3110735028137608</c:v>
                </c:pt>
                <c:pt idx="52">
                  <c:v>3.3110735028137608</c:v>
                </c:pt>
                <c:pt idx="53">
                  <c:v>3.3110735028137608</c:v>
                </c:pt>
                <c:pt idx="54">
                  <c:v>3.3110735028137608</c:v>
                </c:pt>
                <c:pt idx="55">
                  <c:v>3.3110735028137608</c:v>
                </c:pt>
                <c:pt idx="56">
                  <c:v>3.3110735028137608</c:v>
                </c:pt>
                <c:pt idx="57">
                  <c:v>3.3110735028137608</c:v>
                </c:pt>
                <c:pt idx="58">
                  <c:v>3.3110735028137608</c:v>
                </c:pt>
                <c:pt idx="59">
                  <c:v>3.3110735028137608</c:v>
                </c:pt>
                <c:pt idx="60">
                  <c:v>3.3110735028137608</c:v>
                </c:pt>
                <c:pt idx="61">
                  <c:v>3.3110735028137608</c:v>
                </c:pt>
                <c:pt idx="62">
                  <c:v>3.3110735028137608</c:v>
                </c:pt>
                <c:pt idx="63">
                  <c:v>3.3110735028137608</c:v>
                </c:pt>
                <c:pt idx="64">
                  <c:v>3.3110735028137608</c:v>
                </c:pt>
                <c:pt idx="65">
                  <c:v>3.3110735028137608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2'!$AP$4:$AP$69</c:f>
              <c:numCache>
                <c:formatCode>0.00</c:formatCode>
                <c:ptCount val="66"/>
                <c:pt idx="0">
                  <c:v>-5.146445512235676</c:v>
                </c:pt>
                <c:pt idx="1">
                  <c:v>-5.146445512235676</c:v>
                </c:pt>
                <c:pt idx="2">
                  <c:v>-5.146445512235676</c:v>
                </c:pt>
                <c:pt idx="3">
                  <c:v>-5.146445512235676</c:v>
                </c:pt>
                <c:pt idx="4">
                  <c:v>-5.146445512235676</c:v>
                </c:pt>
                <c:pt idx="5">
                  <c:v>-5.146445512235676</c:v>
                </c:pt>
                <c:pt idx="6">
                  <c:v>-5.146445512235676</c:v>
                </c:pt>
                <c:pt idx="7">
                  <c:v>-5.146445512235676</c:v>
                </c:pt>
                <c:pt idx="8">
                  <c:v>-5.146445512235676</c:v>
                </c:pt>
                <c:pt idx="9">
                  <c:v>-5.146445512235676</c:v>
                </c:pt>
                <c:pt idx="10">
                  <c:v>-5.146445512235676</c:v>
                </c:pt>
                <c:pt idx="11">
                  <c:v>-5.146445512235676</c:v>
                </c:pt>
                <c:pt idx="12">
                  <c:v>-5.146445512235676</c:v>
                </c:pt>
                <c:pt idx="13">
                  <c:v>-5.146445512235676</c:v>
                </c:pt>
                <c:pt idx="14">
                  <c:v>-5.146445512235676</c:v>
                </c:pt>
                <c:pt idx="15">
                  <c:v>-5.146445512235676</c:v>
                </c:pt>
                <c:pt idx="16">
                  <c:v>-5.146445512235676</c:v>
                </c:pt>
                <c:pt idx="17">
                  <c:v>-5.146445512235676</c:v>
                </c:pt>
                <c:pt idx="18">
                  <c:v>-5.146445512235676</c:v>
                </c:pt>
                <c:pt idx="19">
                  <c:v>-5.146445512235676</c:v>
                </c:pt>
                <c:pt idx="20">
                  <c:v>-5.146445512235676</c:v>
                </c:pt>
                <c:pt idx="21">
                  <c:v>-5.146445512235676</c:v>
                </c:pt>
                <c:pt idx="22">
                  <c:v>-5.146445512235676</c:v>
                </c:pt>
                <c:pt idx="23">
                  <c:v>-5.146445512235676</c:v>
                </c:pt>
                <c:pt idx="24">
                  <c:v>-5.146445512235676</c:v>
                </c:pt>
                <c:pt idx="25">
                  <c:v>-5.146445512235676</c:v>
                </c:pt>
                <c:pt idx="26">
                  <c:v>-5.146445512235676</c:v>
                </c:pt>
                <c:pt idx="27">
                  <c:v>-5.146445512235676</c:v>
                </c:pt>
                <c:pt idx="28">
                  <c:v>-5.146445512235676</c:v>
                </c:pt>
                <c:pt idx="29">
                  <c:v>-5.146445512235676</c:v>
                </c:pt>
                <c:pt idx="30">
                  <c:v>-5.146445512235676</c:v>
                </c:pt>
                <c:pt idx="31">
                  <c:v>-5.146445512235676</c:v>
                </c:pt>
                <c:pt idx="32">
                  <c:v>-5.146445512235676</c:v>
                </c:pt>
                <c:pt idx="33">
                  <c:v>-5.146445512235676</c:v>
                </c:pt>
                <c:pt idx="34">
                  <c:v>-5.146445512235676</c:v>
                </c:pt>
                <c:pt idx="35">
                  <c:v>-5.146445512235676</c:v>
                </c:pt>
                <c:pt idx="36">
                  <c:v>-5.146445512235676</c:v>
                </c:pt>
                <c:pt idx="37">
                  <c:v>-5.146445512235676</c:v>
                </c:pt>
                <c:pt idx="38">
                  <c:v>-5.146445512235676</c:v>
                </c:pt>
                <c:pt idx="39">
                  <c:v>-5.146445512235676</c:v>
                </c:pt>
                <c:pt idx="40">
                  <c:v>-5.146445512235676</c:v>
                </c:pt>
                <c:pt idx="41">
                  <c:v>-5.146445512235676</c:v>
                </c:pt>
                <c:pt idx="42">
                  <c:v>-5.146445512235676</c:v>
                </c:pt>
                <c:pt idx="43">
                  <c:v>-5.146445512235676</c:v>
                </c:pt>
                <c:pt idx="44">
                  <c:v>-5.146445512235676</c:v>
                </c:pt>
                <c:pt idx="45">
                  <c:v>-5.146445512235676</c:v>
                </c:pt>
                <c:pt idx="46">
                  <c:v>-5.146445512235676</c:v>
                </c:pt>
                <c:pt idx="47">
                  <c:v>-5.146445512235676</c:v>
                </c:pt>
                <c:pt idx="48">
                  <c:v>-5.146445512235676</c:v>
                </c:pt>
                <c:pt idx="49">
                  <c:v>-5.146445512235676</c:v>
                </c:pt>
                <c:pt idx="50">
                  <c:v>-5.146445512235676</c:v>
                </c:pt>
                <c:pt idx="51">
                  <c:v>-5.146445512235676</c:v>
                </c:pt>
                <c:pt idx="52">
                  <c:v>-5.146445512235676</c:v>
                </c:pt>
                <c:pt idx="53">
                  <c:v>-5.146445512235676</c:v>
                </c:pt>
                <c:pt idx="54">
                  <c:v>-5.146445512235676</c:v>
                </c:pt>
                <c:pt idx="55">
                  <c:v>-5.146445512235676</c:v>
                </c:pt>
                <c:pt idx="56">
                  <c:v>-5.146445512235676</c:v>
                </c:pt>
                <c:pt idx="57">
                  <c:v>-5.146445512235676</c:v>
                </c:pt>
                <c:pt idx="58">
                  <c:v>-5.146445512235676</c:v>
                </c:pt>
                <c:pt idx="59">
                  <c:v>-5.146445512235676</c:v>
                </c:pt>
                <c:pt idx="60">
                  <c:v>-5.146445512235676</c:v>
                </c:pt>
                <c:pt idx="61">
                  <c:v>-5.146445512235676</c:v>
                </c:pt>
                <c:pt idx="62">
                  <c:v>-5.146445512235676</c:v>
                </c:pt>
                <c:pt idx="63">
                  <c:v>-5.146445512235676</c:v>
                </c:pt>
                <c:pt idx="64">
                  <c:v>-5.146445512235676</c:v>
                </c:pt>
                <c:pt idx="65">
                  <c:v>-5.146445512235676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2'!$AQ$4:$AQ$69</c:f>
              <c:numCache>
                <c:formatCode>0.00</c:formatCode>
                <c:ptCount val="66"/>
                <c:pt idx="0">
                  <c:v>1.7685925178631983</c:v>
                </c:pt>
                <c:pt idx="1">
                  <c:v>1.7685925178631983</c:v>
                </c:pt>
                <c:pt idx="2">
                  <c:v>1.7685925178631983</c:v>
                </c:pt>
                <c:pt idx="3">
                  <c:v>1.7685925178631983</c:v>
                </c:pt>
                <c:pt idx="4">
                  <c:v>1.7685925178631983</c:v>
                </c:pt>
                <c:pt idx="5">
                  <c:v>1.7685925178631983</c:v>
                </c:pt>
                <c:pt idx="6">
                  <c:v>1.7685925178631983</c:v>
                </c:pt>
                <c:pt idx="7">
                  <c:v>1.7685925178631983</c:v>
                </c:pt>
                <c:pt idx="8">
                  <c:v>1.7685925178631983</c:v>
                </c:pt>
                <c:pt idx="9">
                  <c:v>1.7685925178631983</c:v>
                </c:pt>
                <c:pt idx="10">
                  <c:v>1.7685925178631983</c:v>
                </c:pt>
                <c:pt idx="11">
                  <c:v>1.7685925178631983</c:v>
                </c:pt>
                <c:pt idx="12">
                  <c:v>1.7685925178631983</c:v>
                </c:pt>
                <c:pt idx="13">
                  <c:v>1.7685925178631983</c:v>
                </c:pt>
                <c:pt idx="14">
                  <c:v>1.7685925178631983</c:v>
                </c:pt>
                <c:pt idx="15">
                  <c:v>1.7685925178631983</c:v>
                </c:pt>
                <c:pt idx="16">
                  <c:v>1.7685925178631983</c:v>
                </c:pt>
                <c:pt idx="17">
                  <c:v>1.7685925178631983</c:v>
                </c:pt>
                <c:pt idx="18">
                  <c:v>1.7685925178631983</c:v>
                </c:pt>
                <c:pt idx="19">
                  <c:v>1.7685925178631983</c:v>
                </c:pt>
                <c:pt idx="20">
                  <c:v>1.7685925178631983</c:v>
                </c:pt>
                <c:pt idx="21">
                  <c:v>1.7685925178631983</c:v>
                </c:pt>
                <c:pt idx="22">
                  <c:v>1.7685925178631983</c:v>
                </c:pt>
                <c:pt idx="23">
                  <c:v>1.7685925178631983</c:v>
                </c:pt>
                <c:pt idx="24">
                  <c:v>1.7685925178631983</c:v>
                </c:pt>
                <c:pt idx="25">
                  <c:v>1.7685925178631983</c:v>
                </c:pt>
                <c:pt idx="26">
                  <c:v>1.7685925178631983</c:v>
                </c:pt>
                <c:pt idx="27">
                  <c:v>1.7685925178631983</c:v>
                </c:pt>
                <c:pt idx="28">
                  <c:v>1.7685925178631983</c:v>
                </c:pt>
                <c:pt idx="29">
                  <c:v>1.7685925178631983</c:v>
                </c:pt>
                <c:pt idx="30">
                  <c:v>1.7685925178631983</c:v>
                </c:pt>
                <c:pt idx="31">
                  <c:v>1.7685925178631983</c:v>
                </c:pt>
                <c:pt idx="32">
                  <c:v>1.7685925178631983</c:v>
                </c:pt>
                <c:pt idx="33">
                  <c:v>1.7685925178631983</c:v>
                </c:pt>
                <c:pt idx="34">
                  <c:v>1.7685925178631983</c:v>
                </c:pt>
                <c:pt idx="35">
                  <c:v>1.7685925178631983</c:v>
                </c:pt>
                <c:pt idx="36">
                  <c:v>1.7685925178631983</c:v>
                </c:pt>
                <c:pt idx="37">
                  <c:v>1.7685925178631983</c:v>
                </c:pt>
                <c:pt idx="38">
                  <c:v>1.7685925178631983</c:v>
                </c:pt>
                <c:pt idx="39">
                  <c:v>1.7685925178631983</c:v>
                </c:pt>
                <c:pt idx="40">
                  <c:v>1.7685925178631983</c:v>
                </c:pt>
                <c:pt idx="41">
                  <c:v>1.7685925178631983</c:v>
                </c:pt>
                <c:pt idx="42">
                  <c:v>1.7685925178631983</c:v>
                </c:pt>
                <c:pt idx="43">
                  <c:v>1.7685925178631983</c:v>
                </c:pt>
                <c:pt idx="44">
                  <c:v>1.7685925178631983</c:v>
                </c:pt>
                <c:pt idx="45">
                  <c:v>1.7685925178631983</c:v>
                </c:pt>
                <c:pt idx="46">
                  <c:v>1.7685925178631983</c:v>
                </c:pt>
                <c:pt idx="47">
                  <c:v>1.7685925178631983</c:v>
                </c:pt>
                <c:pt idx="48">
                  <c:v>1.7685925178631983</c:v>
                </c:pt>
                <c:pt idx="49">
                  <c:v>1.7685925178631983</c:v>
                </c:pt>
                <c:pt idx="50">
                  <c:v>1.7685925178631983</c:v>
                </c:pt>
                <c:pt idx="51">
                  <c:v>1.7685925178631983</c:v>
                </c:pt>
                <c:pt idx="52">
                  <c:v>1.7685925178631983</c:v>
                </c:pt>
                <c:pt idx="53">
                  <c:v>1.7685925178631983</c:v>
                </c:pt>
                <c:pt idx="54">
                  <c:v>1.7685925178631983</c:v>
                </c:pt>
                <c:pt idx="55">
                  <c:v>1.7685925178631983</c:v>
                </c:pt>
                <c:pt idx="56">
                  <c:v>1.7685925178631983</c:v>
                </c:pt>
                <c:pt idx="57">
                  <c:v>1.7685925178631983</c:v>
                </c:pt>
                <c:pt idx="58">
                  <c:v>1.7685925178631983</c:v>
                </c:pt>
                <c:pt idx="59">
                  <c:v>1.7685925178631983</c:v>
                </c:pt>
                <c:pt idx="60">
                  <c:v>1.7685925178631983</c:v>
                </c:pt>
                <c:pt idx="61">
                  <c:v>1.7685925178631983</c:v>
                </c:pt>
                <c:pt idx="62">
                  <c:v>1.7685925178631983</c:v>
                </c:pt>
                <c:pt idx="63">
                  <c:v>1.7685925178631983</c:v>
                </c:pt>
                <c:pt idx="64">
                  <c:v>1.7685925178631983</c:v>
                </c:pt>
                <c:pt idx="65">
                  <c:v>1.7685925178631983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81704"/>
        <c:axId val="291582096"/>
      </c:lineChart>
      <c:catAx>
        <c:axId val="29158170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582096"/>
        <c:crossesAt val="-25"/>
        <c:auto val="1"/>
        <c:lblAlgn val="ctr"/>
        <c:lblOffset val="100"/>
        <c:tickLblSkip val="3"/>
        <c:tickMarkSkip val="3"/>
        <c:noMultiLvlLbl val="0"/>
      </c:catAx>
      <c:valAx>
        <c:axId val="291582096"/>
        <c:scaling>
          <c:orientation val="minMax"/>
          <c:max val="10"/>
          <c:min val="-2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581704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2015
Fine Material Mass Percent Difference Results
Class 3 Target Fine Mass = 4200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80008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3'!$R$4:$R$69</c:f>
              <c:numCache>
                <c:formatCode>0.00</c:formatCode>
                <c:ptCount val="66"/>
                <c:pt idx="2">
                  <c:v>-0.96752311701913141</c:v>
                </c:pt>
                <c:pt idx="3">
                  <c:v>0.11973995243728282</c:v>
                </c:pt>
                <c:pt idx="4">
                  <c:v>2.3809523809468318E-3</c:v>
                </c:pt>
                <c:pt idx="5">
                  <c:v>0.58045960591601775</c:v>
                </c:pt>
                <c:pt idx="6">
                  <c:v>4.2573352252706957</c:v>
                </c:pt>
                <c:pt idx="7">
                  <c:v>5.171441018718884</c:v>
                </c:pt>
                <c:pt idx="8">
                  <c:v>3.9396838542930994</c:v>
                </c:pt>
                <c:pt idx="9">
                  <c:v>1.6084412214249393</c:v>
                </c:pt>
                <c:pt idx="10">
                  <c:v>1.4046615717924738</c:v>
                </c:pt>
                <c:pt idx="11">
                  <c:v>1.2998079207119613</c:v>
                </c:pt>
                <c:pt idx="12">
                  <c:v>0.4635093463280856</c:v>
                </c:pt>
                <c:pt idx="13">
                  <c:v>0.51641504627260804</c:v>
                </c:pt>
                <c:pt idx="14">
                  <c:v>0.8853431805257802</c:v>
                </c:pt>
                <c:pt idx="15">
                  <c:v>-3.7759787480689373</c:v>
                </c:pt>
                <c:pt idx="16">
                  <c:v>-4.1221410381512147</c:v>
                </c:pt>
                <c:pt idx="17">
                  <c:v>-4.4545805143050359</c:v>
                </c:pt>
                <c:pt idx="18">
                  <c:v>0.3750133933354905</c:v>
                </c:pt>
                <c:pt idx="19">
                  <c:v>0.19809618141039548</c:v>
                </c:pt>
                <c:pt idx="20">
                  <c:v>0.44639670294632133</c:v>
                </c:pt>
                <c:pt idx="21">
                  <c:v>-0.3059268870451331</c:v>
                </c:pt>
                <c:pt idx="22">
                  <c:v>-0.49655316879950956</c:v>
                </c:pt>
                <c:pt idx="23">
                  <c:v>0.94888859785933333</c:v>
                </c:pt>
                <c:pt idx="24">
                  <c:v>-0.99115979743483218</c:v>
                </c:pt>
                <c:pt idx="25">
                  <c:v>-1.1209529409244197</c:v>
                </c:pt>
                <c:pt idx="26">
                  <c:v>-1.2820879037172512</c:v>
                </c:pt>
                <c:pt idx="27">
                  <c:v>-1.4103952677370497</c:v>
                </c:pt>
                <c:pt idx="28">
                  <c:v>-0.61643363048718813</c:v>
                </c:pt>
                <c:pt idx="29">
                  <c:v>-0.74380853773191957</c:v>
                </c:pt>
                <c:pt idx="30">
                  <c:v>-0.30458785455928705</c:v>
                </c:pt>
                <c:pt idx="31">
                  <c:v>-0.44022463354272601</c:v>
                </c:pt>
                <c:pt idx="32">
                  <c:v>-0.41565886453236461</c:v>
                </c:pt>
                <c:pt idx="33">
                  <c:v>-0.87929085608900082</c:v>
                </c:pt>
                <c:pt idx="34">
                  <c:v>-0.62425181409052666</c:v>
                </c:pt>
                <c:pt idx="35">
                  <c:v>-0.93131936116345282</c:v>
                </c:pt>
                <c:pt idx="36">
                  <c:v>-1.1567572713857175</c:v>
                </c:pt>
                <c:pt idx="37">
                  <c:v>-0.89569007171709369</c:v>
                </c:pt>
                <c:pt idx="38">
                  <c:v>-0.51421225539207249</c:v>
                </c:pt>
                <c:pt idx="51">
                  <c:v>-0.92472478429039096</c:v>
                </c:pt>
                <c:pt idx="52">
                  <c:v>-1.1940980703032376</c:v>
                </c:pt>
                <c:pt idx="53">
                  <c:v>-0.9283576474621974</c:v>
                </c:pt>
                <c:pt idx="57">
                  <c:v>-0.84569916524685951</c:v>
                </c:pt>
                <c:pt idx="58">
                  <c:v>-0.48169763294306422</c:v>
                </c:pt>
                <c:pt idx="59">
                  <c:v>-0.69667751233524933</c:v>
                </c:pt>
              </c:numCache>
            </c:numRef>
          </c:val>
          <c:smooth val="0"/>
        </c:ser>
        <c:ser>
          <c:idx val="1"/>
          <c:order val="1"/>
          <c:tx>
            <c:v>Median (-0.50%)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3'!$X$4:$X$69</c:f>
              <c:numCache>
                <c:formatCode>0.00</c:formatCode>
                <c:ptCount val="66"/>
                <c:pt idx="0">
                  <c:v>-0.49655316879950956</c:v>
                </c:pt>
                <c:pt idx="1">
                  <c:v>-0.49655316879950956</c:v>
                </c:pt>
                <c:pt idx="2">
                  <c:v>-0.49655316879950956</c:v>
                </c:pt>
                <c:pt idx="3">
                  <c:v>-0.49655316879950956</c:v>
                </c:pt>
                <c:pt idx="4">
                  <c:v>-0.49655316879950956</c:v>
                </c:pt>
                <c:pt idx="5">
                  <c:v>-0.49655316879950956</c:v>
                </c:pt>
                <c:pt idx="6">
                  <c:v>-0.49655316879950956</c:v>
                </c:pt>
                <c:pt idx="7">
                  <c:v>-0.49655316879950956</c:v>
                </c:pt>
                <c:pt idx="8">
                  <c:v>-0.49655316879950956</c:v>
                </c:pt>
                <c:pt idx="9">
                  <c:v>-0.49655316879950956</c:v>
                </c:pt>
                <c:pt idx="10">
                  <c:v>-0.49655316879950956</c:v>
                </c:pt>
                <c:pt idx="11">
                  <c:v>-0.49655316879950956</c:v>
                </c:pt>
                <c:pt idx="12">
                  <c:v>-0.49655316879950956</c:v>
                </c:pt>
                <c:pt idx="13">
                  <c:v>-0.49655316879950956</c:v>
                </c:pt>
                <c:pt idx="14">
                  <c:v>-0.49655316879950956</c:v>
                </c:pt>
                <c:pt idx="15">
                  <c:v>-0.49655316879950956</c:v>
                </c:pt>
                <c:pt idx="16">
                  <c:v>-0.49655316879950956</c:v>
                </c:pt>
                <c:pt idx="17">
                  <c:v>-0.49655316879950956</c:v>
                </c:pt>
                <c:pt idx="18">
                  <c:v>-0.49655316879950956</c:v>
                </c:pt>
                <c:pt idx="19">
                  <c:v>-0.49655316879950956</c:v>
                </c:pt>
                <c:pt idx="20">
                  <c:v>-0.49655316879950956</c:v>
                </c:pt>
                <c:pt idx="21">
                  <c:v>-0.49655316879950956</c:v>
                </c:pt>
                <c:pt idx="22">
                  <c:v>-0.49655316879950956</c:v>
                </c:pt>
                <c:pt idx="23">
                  <c:v>-0.49655316879950956</c:v>
                </c:pt>
                <c:pt idx="24">
                  <c:v>-0.49655316879950956</c:v>
                </c:pt>
                <c:pt idx="25">
                  <c:v>-0.49655316879950956</c:v>
                </c:pt>
                <c:pt idx="26">
                  <c:v>-0.49655316879950956</c:v>
                </c:pt>
                <c:pt idx="27">
                  <c:v>-0.49655316879950956</c:v>
                </c:pt>
                <c:pt idx="28">
                  <c:v>-0.49655316879950956</c:v>
                </c:pt>
                <c:pt idx="29">
                  <c:v>-0.49655316879950956</c:v>
                </c:pt>
                <c:pt idx="30">
                  <c:v>-0.49655316879950956</c:v>
                </c:pt>
                <c:pt idx="31">
                  <c:v>-0.49655316879950956</c:v>
                </c:pt>
                <c:pt idx="32">
                  <c:v>-0.49655316879950956</c:v>
                </c:pt>
                <c:pt idx="33">
                  <c:v>-0.49655316879950956</c:v>
                </c:pt>
                <c:pt idx="34">
                  <c:v>-0.49655316879950956</c:v>
                </c:pt>
                <c:pt idx="35">
                  <c:v>-0.49655316879950956</c:v>
                </c:pt>
                <c:pt idx="36">
                  <c:v>-0.49655316879950956</c:v>
                </c:pt>
                <c:pt idx="37">
                  <c:v>-0.49655316879950956</c:v>
                </c:pt>
                <c:pt idx="38">
                  <c:v>-0.49655316879950956</c:v>
                </c:pt>
                <c:pt idx="39">
                  <c:v>-0.49655316879950956</c:v>
                </c:pt>
                <c:pt idx="40">
                  <c:v>-0.49655316879950956</c:v>
                </c:pt>
                <c:pt idx="41">
                  <c:v>-0.49655316879950956</c:v>
                </c:pt>
                <c:pt idx="42">
                  <c:v>-0.49655316879950956</c:v>
                </c:pt>
                <c:pt idx="43">
                  <c:v>-0.49655316879950956</c:v>
                </c:pt>
                <c:pt idx="44">
                  <c:v>-0.49655316879950956</c:v>
                </c:pt>
                <c:pt idx="45">
                  <c:v>-0.49655316879950956</c:v>
                </c:pt>
                <c:pt idx="46">
                  <c:v>-0.49655316879950956</c:v>
                </c:pt>
                <c:pt idx="47">
                  <c:v>-0.49655316879950956</c:v>
                </c:pt>
                <c:pt idx="48">
                  <c:v>-0.49655316879950956</c:v>
                </c:pt>
                <c:pt idx="49">
                  <c:v>-0.49655316879950956</c:v>
                </c:pt>
                <c:pt idx="50">
                  <c:v>-0.49655316879950956</c:v>
                </c:pt>
                <c:pt idx="51">
                  <c:v>-0.49655316879950956</c:v>
                </c:pt>
                <c:pt idx="52">
                  <c:v>-0.49655316879950956</c:v>
                </c:pt>
                <c:pt idx="53">
                  <c:v>-0.49655316879950956</c:v>
                </c:pt>
                <c:pt idx="54">
                  <c:v>-0.49655316879950956</c:v>
                </c:pt>
                <c:pt idx="55">
                  <c:v>-0.49655316879950956</c:v>
                </c:pt>
                <c:pt idx="56">
                  <c:v>-0.49655316879950956</c:v>
                </c:pt>
                <c:pt idx="57">
                  <c:v>-0.49655316879950956</c:v>
                </c:pt>
                <c:pt idx="58">
                  <c:v>-0.49655316879950956</c:v>
                </c:pt>
                <c:pt idx="59">
                  <c:v>-0.49655316879950956</c:v>
                </c:pt>
                <c:pt idx="60">
                  <c:v>-0.49655316879950956</c:v>
                </c:pt>
                <c:pt idx="61">
                  <c:v>-0.49655316879950956</c:v>
                </c:pt>
                <c:pt idx="62">
                  <c:v>-0.49655316879950956</c:v>
                </c:pt>
                <c:pt idx="63">
                  <c:v>-0.49655316879950956</c:v>
                </c:pt>
                <c:pt idx="64">
                  <c:v>-0.49655316879950956</c:v>
                </c:pt>
                <c:pt idx="65">
                  <c:v>-0.49655316879950956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3'!$Y$4:$Y$69</c:f>
              <c:numCache>
                <c:formatCode>0.00</c:formatCode>
                <c:ptCount val="66"/>
                <c:pt idx="0">
                  <c:v>-5.4965531687995099</c:v>
                </c:pt>
                <c:pt idx="1">
                  <c:v>-5.4965531687995099</c:v>
                </c:pt>
                <c:pt idx="2">
                  <c:v>-5.4965531687995099</c:v>
                </c:pt>
                <c:pt idx="3">
                  <c:v>-5.4965531687995099</c:v>
                </c:pt>
                <c:pt idx="4">
                  <c:v>-5.4965531687995099</c:v>
                </c:pt>
                <c:pt idx="5">
                  <c:v>-5.4965531687995099</c:v>
                </c:pt>
                <c:pt idx="6">
                  <c:v>-5.4965531687995099</c:v>
                </c:pt>
                <c:pt idx="7">
                  <c:v>-5.4965531687995099</c:v>
                </c:pt>
                <c:pt idx="8">
                  <c:v>-5.4965531687995099</c:v>
                </c:pt>
                <c:pt idx="9">
                  <c:v>-5.4965531687995099</c:v>
                </c:pt>
                <c:pt idx="10">
                  <c:v>-5.4965531687995099</c:v>
                </c:pt>
                <c:pt idx="11">
                  <c:v>-5.4965531687995099</c:v>
                </c:pt>
                <c:pt idx="12">
                  <c:v>-5.4965531687995099</c:v>
                </c:pt>
                <c:pt idx="13">
                  <c:v>-5.4965531687995099</c:v>
                </c:pt>
                <c:pt idx="14">
                  <c:v>-5.4965531687995099</c:v>
                </c:pt>
                <c:pt idx="15">
                  <c:v>-5.4965531687995099</c:v>
                </c:pt>
                <c:pt idx="16">
                  <c:v>-5.4965531687995099</c:v>
                </c:pt>
                <c:pt idx="17">
                  <c:v>-5.4965531687995099</c:v>
                </c:pt>
                <c:pt idx="18">
                  <c:v>-5.4965531687995099</c:v>
                </c:pt>
                <c:pt idx="19">
                  <c:v>-5.4965531687995099</c:v>
                </c:pt>
                <c:pt idx="20">
                  <c:v>-5.4965531687995099</c:v>
                </c:pt>
                <c:pt idx="21">
                  <c:v>-5.4965531687995099</c:v>
                </c:pt>
                <c:pt idx="22">
                  <c:v>-5.4965531687995099</c:v>
                </c:pt>
                <c:pt idx="23">
                  <c:v>-5.4965531687995099</c:v>
                </c:pt>
                <c:pt idx="24">
                  <c:v>-5.4965531687995099</c:v>
                </c:pt>
                <c:pt idx="25">
                  <c:v>-5.4965531687995099</c:v>
                </c:pt>
                <c:pt idx="26">
                  <c:v>-5.4965531687995099</c:v>
                </c:pt>
                <c:pt idx="27">
                  <c:v>-5.4965531687995099</c:v>
                </c:pt>
                <c:pt idx="28">
                  <c:v>-5.4965531687995099</c:v>
                </c:pt>
                <c:pt idx="29">
                  <c:v>-5.4965531687995099</c:v>
                </c:pt>
                <c:pt idx="30">
                  <c:v>-5.4965531687995099</c:v>
                </c:pt>
                <c:pt idx="31">
                  <c:v>-5.4965531687995099</c:v>
                </c:pt>
                <c:pt idx="32">
                  <c:v>-5.4965531687995099</c:v>
                </c:pt>
                <c:pt idx="33">
                  <c:v>-5.4965531687995099</c:v>
                </c:pt>
                <c:pt idx="34">
                  <c:v>-5.4965531687995099</c:v>
                </c:pt>
                <c:pt idx="35">
                  <c:v>-5.4965531687995099</c:v>
                </c:pt>
                <c:pt idx="36">
                  <c:v>-5.4965531687995099</c:v>
                </c:pt>
                <c:pt idx="37">
                  <c:v>-5.4965531687995099</c:v>
                </c:pt>
                <c:pt idx="38">
                  <c:v>-5.4965531687995099</c:v>
                </c:pt>
                <c:pt idx="39">
                  <c:v>-5.4965531687995099</c:v>
                </c:pt>
                <c:pt idx="40">
                  <c:v>-5.4965531687995099</c:v>
                </c:pt>
                <c:pt idx="41">
                  <c:v>-5.4965531687995099</c:v>
                </c:pt>
                <c:pt idx="42">
                  <c:v>-5.4965531687995099</c:v>
                </c:pt>
                <c:pt idx="43">
                  <c:v>-5.4965531687995099</c:v>
                </c:pt>
                <c:pt idx="44">
                  <c:v>-5.4965531687995099</c:v>
                </c:pt>
                <c:pt idx="45">
                  <c:v>-5.4965531687995099</c:v>
                </c:pt>
                <c:pt idx="46">
                  <c:v>-5.4965531687995099</c:v>
                </c:pt>
                <c:pt idx="47">
                  <c:v>-5.4965531687995099</c:v>
                </c:pt>
                <c:pt idx="48">
                  <c:v>-5.4965531687995099</c:v>
                </c:pt>
                <c:pt idx="49">
                  <c:v>-5.4965531687995099</c:v>
                </c:pt>
                <c:pt idx="50">
                  <c:v>-5.4965531687995099</c:v>
                </c:pt>
                <c:pt idx="51">
                  <c:v>-5.4965531687995099</c:v>
                </c:pt>
                <c:pt idx="52">
                  <c:v>-5.4965531687995099</c:v>
                </c:pt>
                <c:pt idx="53">
                  <c:v>-5.4965531687995099</c:v>
                </c:pt>
                <c:pt idx="54">
                  <c:v>-5.4965531687995099</c:v>
                </c:pt>
                <c:pt idx="55">
                  <c:v>-5.4965531687995099</c:v>
                </c:pt>
                <c:pt idx="56">
                  <c:v>-5.4965531687995099</c:v>
                </c:pt>
                <c:pt idx="57">
                  <c:v>-5.4965531687995099</c:v>
                </c:pt>
                <c:pt idx="58">
                  <c:v>-5.4965531687995099</c:v>
                </c:pt>
                <c:pt idx="59">
                  <c:v>-5.4965531687995099</c:v>
                </c:pt>
                <c:pt idx="60">
                  <c:v>-5.4965531687995099</c:v>
                </c:pt>
                <c:pt idx="61">
                  <c:v>-5.4965531687995099</c:v>
                </c:pt>
                <c:pt idx="62">
                  <c:v>-5.4965531687995099</c:v>
                </c:pt>
                <c:pt idx="63">
                  <c:v>-5.4965531687995099</c:v>
                </c:pt>
                <c:pt idx="64">
                  <c:v>-5.4965531687995099</c:v>
                </c:pt>
                <c:pt idx="65">
                  <c:v>-5.4965531687995099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3'!$Z$4:$Z$69</c:f>
              <c:numCache>
                <c:formatCode>0.00</c:formatCode>
                <c:ptCount val="66"/>
                <c:pt idx="0">
                  <c:v>4.5034468312004901</c:v>
                </c:pt>
                <c:pt idx="1">
                  <c:v>4.5034468312004901</c:v>
                </c:pt>
                <c:pt idx="2">
                  <c:v>4.5034468312004901</c:v>
                </c:pt>
                <c:pt idx="3">
                  <c:v>4.5034468312004901</c:v>
                </c:pt>
                <c:pt idx="4">
                  <c:v>4.5034468312004901</c:v>
                </c:pt>
                <c:pt idx="5">
                  <c:v>4.5034468312004901</c:v>
                </c:pt>
                <c:pt idx="6">
                  <c:v>4.5034468312004901</c:v>
                </c:pt>
                <c:pt idx="7">
                  <c:v>4.5034468312004901</c:v>
                </c:pt>
                <c:pt idx="8">
                  <c:v>4.5034468312004901</c:v>
                </c:pt>
                <c:pt idx="9">
                  <c:v>4.5034468312004901</c:v>
                </c:pt>
                <c:pt idx="10">
                  <c:v>4.5034468312004901</c:v>
                </c:pt>
                <c:pt idx="11">
                  <c:v>4.5034468312004901</c:v>
                </c:pt>
                <c:pt idx="12">
                  <c:v>4.5034468312004901</c:v>
                </c:pt>
                <c:pt idx="13">
                  <c:v>4.5034468312004901</c:v>
                </c:pt>
                <c:pt idx="14">
                  <c:v>4.5034468312004901</c:v>
                </c:pt>
                <c:pt idx="15">
                  <c:v>4.5034468312004901</c:v>
                </c:pt>
                <c:pt idx="16">
                  <c:v>4.5034468312004901</c:v>
                </c:pt>
                <c:pt idx="17">
                  <c:v>4.5034468312004901</c:v>
                </c:pt>
                <c:pt idx="18">
                  <c:v>4.5034468312004901</c:v>
                </c:pt>
                <c:pt idx="19">
                  <c:v>4.5034468312004901</c:v>
                </c:pt>
                <c:pt idx="20">
                  <c:v>4.5034468312004901</c:v>
                </c:pt>
                <c:pt idx="21">
                  <c:v>4.5034468312004901</c:v>
                </c:pt>
                <c:pt idx="22">
                  <c:v>4.5034468312004901</c:v>
                </c:pt>
                <c:pt idx="23">
                  <c:v>4.5034468312004901</c:v>
                </c:pt>
                <c:pt idx="24">
                  <c:v>4.5034468312004901</c:v>
                </c:pt>
                <c:pt idx="25">
                  <c:v>4.5034468312004901</c:v>
                </c:pt>
                <c:pt idx="26">
                  <c:v>4.5034468312004901</c:v>
                </c:pt>
                <c:pt idx="27">
                  <c:v>4.5034468312004901</c:v>
                </c:pt>
                <c:pt idx="28">
                  <c:v>4.5034468312004901</c:v>
                </c:pt>
                <c:pt idx="29">
                  <c:v>4.5034468312004901</c:v>
                </c:pt>
                <c:pt idx="30">
                  <c:v>4.5034468312004901</c:v>
                </c:pt>
                <c:pt idx="31">
                  <c:v>4.5034468312004901</c:v>
                </c:pt>
                <c:pt idx="32">
                  <c:v>4.5034468312004901</c:v>
                </c:pt>
                <c:pt idx="33">
                  <c:v>4.5034468312004901</c:v>
                </c:pt>
                <c:pt idx="34">
                  <c:v>4.5034468312004901</c:v>
                </c:pt>
                <c:pt idx="35">
                  <c:v>4.5034468312004901</c:v>
                </c:pt>
                <c:pt idx="36">
                  <c:v>4.5034468312004901</c:v>
                </c:pt>
                <c:pt idx="37">
                  <c:v>4.5034468312004901</c:v>
                </c:pt>
                <c:pt idx="38">
                  <c:v>4.5034468312004901</c:v>
                </c:pt>
                <c:pt idx="39">
                  <c:v>4.5034468312004901</c:v>
                </c:pt>
                <c:pt idx="40">
                  <c:v>4.5034468312004901</c:v>
                </c:pt>
                <c:pt idx="41">
                  <c:v>4.5034468312004901</c:v>
                </c:pt>
                <c:pt idx="42">
                  <c:v>4.5034468312004901</c:v>
                </c:pt>
                <c:pt idx="43">
                  <c:v>4.5034468312004901</c:v>
                </c:pt>
                <c:pt idx="44">
                  <c:v>4.5034468312004901</c:v>
                </c:pt>
                <c:pt idx="45">
                  <c:v>4.5034468312004901</c:v>
                </c:pt>
                <c:pt idx="46">
                  <c:v>4.5034468312004901</c:v>
                </c:pt>
                <c:pt idx="47">
                  <c:v>4.5034468312004901</c:v>
                </c:pt>
                <c:pt idx="48">
                  <c:v>4.5034468312004901</c:v>
                </c:pt>
                <c:pt idx="49">
                  <c:v>4.5034468312004901</c:v>
                </c:pt>
                <c:pt idx="50">
                  <c:v>4.5034468312004901</c:v>
                </c:pt>
                <c:pt idx="51">
                  <c:v>4.5034468312004901</c:v>
                </c:pt>
                <c:pt idx="52">
                  <c:v>4.5034468312004901</c:v>
                </c:pt>
                <c:pt idx="53">
                  <c:v>4.5034468312004901</c:v>
                </c:pt>
                <c:pt idx="54">
                  <c:v>4.5034468312004901</c:v>
                </c:pt>
                <c:pt idx="55">
                  <c:v>4.5034468312004901</c:v>
                </c:pt>
                <c:pt idx="56">
                  <c:v>4.5034468312004901</c:v>
                </c:pt>
                <c:pt idx="57">
                  <c:v>4.5034468312004901</c:v>
                </c:pt>
                <c:pt idx="58">
                  <c:v>4.5034468312004901</c:v>
                </c:pt>
                <c:pt idx="59">
                  <c:v>4.5034468312004901</c:v>
                </c:pt>
                <c:pt idx="60">
                  <c:v>4.5034468312004901</c:v>
                </c:pt>
                <c:pt idx="61">
                  <c:v>4.5034468312004901</c:v>
                </c:pt>
                <c:pt idx="62">
                  <c:v>4.5034468312004901</c:v>
                </c:pt>
                <c:pt idx="63">
                  <c:v>4.5034468312004901</c:v>
                </c:pt>
                <c:pt idx="64">
                  <c:v>4.5034468312004901</c:v>
                </c:pt>
                <c:pt idx="65">
                  <c:v>4.5034468312004901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3'!$AA$4:$AA$69</c:f>
              <c:numCache>
                <c:formatCode>0.00</c:formatCode>
                <c:ptCount val="66"/>
                <c:pt idx="0">
                  <c:v>-3.5761488595705146</c:v>
                </c:pt>
                <c:pt idx="1">
                  <c:v>-3.5761488595705146</c:v>
                </c:pt>
                <c:pt idx="2">
                  <c:v>-3.5761488595705146</c:v>
                </c:pt>
                <c:pt idx="3">
                  <c:v>-3.5761488595705146</c:v>
                </c:pt>
                <c:pt idx="4">
                  <c:v>-3.5761488595705146</c:v>
                </c:pt>
                <c:pt idx="5">
                  <c:v>-3.5761488595705146</c:v>
                </c:pt>
                <c:pt idx="6">
                  <c:v>-3.5761488595705146</c:v>
                </c:pt>
                <c:pt idx="7">
                  <c:v>-3.5761488595705146</c:v>
                </c:pt>
                <c:pt idx="8">
                  <c:v>-3.5761488595705146</c:v>
                </c:pt>
                <c:pt idx="9">
                  <c:v>-3.5761488595705146</c:v>
                </c:pt>
                <c:pt idx="10">
                  <c:v>-3.5761488595705146</c:v>
                </c:pt>
                <c:pt idx="11">
                  <c:v>-3.5761488595705146</c:v>
                </c:pt>
                <c:pt idx="12">
                  <c:v>-3.5761488595705146</c:v>
                </c:pt>
                <c:pt idx="13">
                  <c:v>-3.5761488595705146</c:v>
                </c:pt>
                <c:pt idx="14">
                  <c:v>-3.5761488595705146</c:v>
                </c:pt>
                <c:pt idx="15">
                  <c:v>-3.5761488595705146</c:v>
                </c:pt>
                <c:pt idx="16">
                  <c:v>-3.5761488595705146</c:v>
                </c:pt>
                <c:pt idx="17">
                  <c:v>-3.5761488595705146</c:v>
                </c:pt>
                <c:pt idx="18">
                  <c:v>-3.5761488595705146</c:v>
                </c:pt>
                <c:pt idx="19">
                  <c:v>-3.5761488595705146</c:v>
                </c:pt>
                <c:pt idx="20">
                  <c:v>-3.5761488595705146</c:v>
                </c:pt>
                <c:pt idx="21">
                  <c:v>-3.5761488595705146</c:v>
                </c:pt>
                <c:pt idx="22">
                  <c:v>-3.5761488595705146</c:v>
                </c:pt>
                <c:pt idx="23">
                  <c:v>-3.5761488595705146</c:v>
                </c:pt>
                <c:pt idx="24">
                  <c:v>-3.5761488595705146</c:v>
                </c:pt>
                <c:pt idx="25">
                  <c:v>-3.5761488595705146</c:v>
                </c:pt>
                <c:pt idx="26">
                  <c:v>-3.5761488595705146</c:v>
                </c:pt>
                <c:pt idx="27">
                  <c:v>-3.5761488595705146</c:v>
                </c:pt>
                <c:pt idx="28">
                  <c:v>-3.5761488595705146</c:v>
                </c:pt>
                <c:pt idx="29">
                  <c:v>-3.5761488595705146</c:v>
                </c:pt>
                <c:pt idx="30">
                  <c:v>-3.5761488595705146</c:v>
                </c:pt>
                <c:pt idx="31">
                  <c:v>-3.5761488595705146</c:v>
                </c:pt>
                <c:pt idx="32">
                  <c:v>-3.5761488595705146</c:v>
                </c:pt>
                <c:pt idx="33">
                  <c:v>-3.5761488595705146</c:v>
                </c:pt>
                <c:pt idx="34">
                  <c:v>-3.5761488595705146</c:v>
                </c:pt>
                <c:pt idx="35">
                  <c:v>-3.5761488595705146</c:v>
                </c:pt>
                <c:pt idx="36">
                  <c:v>-3.5761488595705146</c:v>
                </c:pt>
                <c:pt idx="37">
                  <c:v>-3.5761488595705146</c:v>
                </c:pt>
                <c:pt idx="38">
                  <c:v>-3.5761488595705146</c:v>
                </c:pt>
                <c:pt idx="39">
                  <c:v>-3.5761488595705146</c:v>
                </c:pt>
                <c:pt idx="40">
                  <c:v>-3.5761488595705146</c:v>
                </c:pt>
                <c:pt idx="41">
                  <c:v>-3.5761488595705146</c:v>
                </c:pt>
                <c:pt idx="42">
                  <c:v>-3.5761488595705146</c:v>
                </c:pt>
                <c:pt idx="43">
                  <c:v>-3.5761488595705146</c:v>
                </c:pt>
                <c:pt idx="44">
                  <c:v>-3.5761488595705146</c:v>
                </c:pt>
                <c:pt idx="45">
                  <c:v>-3.5761488595705146</c:v>
                </c:pt>
                <c:pt idx="46">
                  <c:v>-3.5761488595705146</c:v>
                </c:pt>
                <c:pt idx="47">
                  <c:v>-3.5761488595705146</c:v>
                </c:pt>
                <c:pt idx="48">
                  <c:v>-3.5761488595705146</c:v>
                </c:pt>
                <c:pt idx="49">
                  <c:v>-3.5761488595705146</c:v>
                </c:pt>
                <c:pt idx="50">
                  <c:v>-3.5761488595705146</c:v>
                </c:pt>
                <c:pt idx="51">
                  <c:v>-3.5761488595705146</c:v>
                </c:pt>
                <c:pt idx="52">
                  <c:v>-3.5761488595705146</c:v>
                </c:pt>
                <c:pt idx="53">
                  <c:v>-3.5761488595705146</c:v>
                </c:pt>
                <c:pt idx="54">
                  <c:v>-3.5761488595705146</c:v>
                </c:pt>
                <c:pt idx="55">
                  <c:v>-3.5761488595705146</c:v>
                </c:pt>
                <c:pt idx="56">
                  <c:v>-3.5761488595705146</c:v>
                </c:pt>
                <c:pt idx="57">
                  <c:v>-3.5761488595705146</c:v>
                </c:pt>
                <c:pt idx="58">
                  <c:v>-3.5761488595705146</c:v>
                </c:pt>
                <c:pt idx="59">
                  <c:v>-3.5761488595705146</c:v>
                </c:pt>
                <c:pt idx="60">
                  <c:v>-3.5761488595705146</c:v>
                </c:pt>
                <c:pt idx="61">
                  <c:v>-3.5761488595705146</c:v>
                </c:pt>
                <c:pt idx="62">
                  <c:v>-3.5761488595705146</c:v>
                </c:pt>
                <c:pt idx="63">
                  <c:v>-3.5761488595705146</c:v>
                </c:pt>
                <c:pt idx="64">
                  <c:v>-3.5761488595705146</c:v>
                </c:pt>
                <c:pt idx="65">
                  <c:v>-3.5761488595705146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3'!$B$4:$B$69</c:f>
              <c:strCache>
                <c:ptCount val="6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</c:strCache>
            </c:strRef>
          </c:cat>
          <c:val>
            <c:numRef>
              <c:f>'Class 3'!$AB$4:$AB$69</c:f>
              <c:numCache>
                <c:formatCode>0.00</c:formatCode>
                <c:ptCount val="66"/>
                <c:pt idx="0">
                  <c:v>2.5830425219714956</c:v>
                </c:pt>
                <c:pt idx="1">
                  <c:v>2.5830425219714956</c:v>
                </c:pt>
                <c:pt idx="2">
                  <c:v>2.5830425219714956</c:v>
                </c:pt>
                <c:pt idx="3">
                  <c:v>2.5830425219714956</c:v>
                </c:pt>
                <c:pt idx="4">
                  <c:v>2.5830425219714956</c:v>
                </c:pt>
                <c:pt idx="5">
                  <c:v>2.5830425219714956</c:v>
                </c:pt>
                <c:pt idx="6">
                  <c:v>2.5830425219714956</c:v>
                </c:pt>
                <c:pt idx="7">
                  <c:v>2.5830425219714956</c:v>
                </c:pt>
                <c:pt idx="8">
                  <c:v>2.5830425219714956</c:v>
                </c:pt>
                <c:pt idx="9">
                  <c:v>2.5830425219714956</c:v>
                </c:pt>
                <c:pt idx="10">
                  <c:v>2.5830425219714956</c:v>
                </c:pt>
                <c:pt idx="11">
                  <c:v>2.5830425219714956</c:v>
                </c:pt>
                <c:pt idx="12">
                  <c:v>2.5830425219714956</c:v>
                </c:pt>
                <c:pt idx="13">
                  <c:v>2.5830425219714956</c:v>
                </c:pt>
                <c:pt idx="14">
                  <c:v>2.5830425219714956</c:v>
                </c:pt>
                <c:pt idx="15">
                  <c:v>2.5830425219714956</c:v>
                </c:pt>
                <c:pt idx="16">
                  <c:v>2.5830425219714956</c:v>
                </c:pt>
                <c:pt idx="17">
                  <c:v>2.5830425219714956</c:v>
                </c:pt>
                <c:pt idx="18">
                  <c:v>2.5830425219714956</c:v>
                </c:pt>
                <c:pt idx="19">
                  <c:v>2.5830425219714956</c:v>
                </c:pt>
                <c:pt idx="20">
                  <c:v>2.5830425219714956</c:v>
                </c:pt>
                <c:pt idx="21">
                  <c:v>2.5830425219714956</c:v>
                </c:pt>
                <c:pt idx="22">
                  <c:v>2.5830425219714956</c:v>
                </c:pt>
                <c:pt idx="23">
                  <c:v>2.5830425219714956</c:v>
                </c:pt>
                <c:pt idx="24">
                  <c:v>2.5830425219714956</c:v>
                </c:pt>
                <c:pt idx="25">
                  <c:v>2.5830425219714956</c:v>
                </c:pt>
                <c:pt idx="26">
                  <c:v>2.5830425219714956</c:v>
                </c:pt>
                <c:pt idx="27">
                  <c:v>2.5830425219714956</c:v>
                </c:pt>
                <c:pt idx="28">
                  <c:v>2.5830425219714956</c:v>
                </c:pt>
                <c:pt idx="29">
                  <c:v>2.5830425219714956</c:v>
                </c:pt>
                <c:pt idx="30">
                  <c:v>2.5830425219714956</c:v>
                </c:pt>
                <c:pt idx="31">
                  <c:v>2.5830425219714956</c:v>
                </c:pt>
                <c:pt idx="32">
                  <c:v>2.5830425219714956</c:v>
                </c:pt>
                <c:pt idx="33">
                  <c:v>2.5830425219714956</c:v>
                </c:pt>
                <c:pt idx="34">
                  <c:v>2.5830425219714956</c:v>
                </c:pt>
                <c:pt idx="35">
                  <c:v>2.5830425219714956</c:v>
                </c:pt>
                <c:pt idx="36">
                  <c:v>2.5830425219714956</c:v>
                </c:pt>
                <c:pt idx="37">
                  <c:v>2.5830425219714956</c:v>
                </c:pt>
                <c:pt idx="38">
                  <c:v>2.5830425219714956</c:v>
                </c:pt>
                <c:pt idx="39">
                  <c:v>2.5830425219714956</c:v>
                </c:pt>
                <c:pt idx="40">
                  <c:v>2.5830425219714956</c:v>
                </c:pt>
                <c:pt idx="41">
                  <c:v>2.5830425219714956</c:v>
                </c:pt>
                <c:pt idx="42">
                  <c:v>2.5830425219714956</c:v>
                </c:pt>
                <c:pt idx="43">
                  <c:v>2.5830425219714956</c:v>
                </c:pt>
                <c:pt idx="44">
                  <c:v>2.5830425219714956</c:v>
                </c:pt>
                <c:pt idx="45">
                  <c:v>2.5830425219714956</c:v>
                </c:pt>
                <c:pt idx="46">
                  <c:v>2.5830425219714956</c:v>
                </c:pt>
                <c:pt idx="47">
                  <c:v>2.5830425219714956</c:v>
                </c:pt>
                <c:pt idx="48">
                  <c:v>2.5830425219714956</c:v>
                </c:pt>
                <c:pt idx="49">
                  <c:v>2.5830425219714956</c:v>
                </c:pt>
                <c:pt idx="50">
                  <c:v>2.5830425219714956</c:v>
                </c:pt>
                <c:pt idx="51">
                  <c:v>2.5830425219714956</c:v>
                </c:pt>
                <c:pt idx="52">
                  <c:v>2.5830425219714956</c:v>
                </c:pt>
                <c:pt idx="53">
                  <c:v>2.5830425219714956</c:v>
                </c:pt>
                <c:pt idx="54">
                  <c:v>2.5830425219714956</c:v>
                </c:pt>
                <c:pt idx="55">
                  <c:v>2.5830425219714956</c:v>
                </c:pt>
                <c:pt idx="56">
                  <c:v>2.5830425219714956</c:v>
                </c:pt>
                <c:pt idx="57">
                  <c:v>2.5830425219714956</c:v>
                </c:pt>
                <c:pt idx="58">
                  <c:v>2.5830425219714956</c:v>
                </c:pt>
                <c:pt idx="59">
                  <c:v>2.5830425219714956</c:v>
                </c:pt>
                <c:pt idx="60">
                  <c:v>2.5830425219714956</c:v>
                </c:pt>
                <c:pt idx="61">
                  <c:v>2.5830425219714956</c:v>
                </c:pt>
                <c:pt idx="62">
                  <c:v>2.5830425219714956</c:v>
                </c:pt>
                <c:pt idx="63">
                  <c:v>2.5830425219714956</c:v>
                </c:pt>
                <c:pt idx="64">
                  <c:v>2.5830425219714956</c:v>
                </c:pt>
                <c:pt idx="65">
                  <c:v>2.5830425219714956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82880"/>
        <c:axId val="291583272"/>
      </c:lineChart>
      <c:catAx>
        <c:axId val="2915828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583272"/>
        <c:crossesAt val="-10"/>
        <c:auto val="1"/>
        <c:lblAlgn val="ctr"/>
        <c:lblOffset val="100"/>
        <c:tickLblSkip val="3"/>
        <c:tickMarkSkip val="3"/>
        <c:noMultiLvlLbl val="0"/>
      </c:catAx>
      <c:valAx>
        <c:axId val="291583272"/>
        <c:scaling>
          <c:orientation val="minMax"/>
          <c:max val="10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Difference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7079949430404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582880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1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2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80008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2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headerFooter alignWithMargins="0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headerFooter alignWithMargins="0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1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indexed="1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0000FF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2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12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12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2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2</xdr:col>
      <xdr:colOff>0</xdr:colOff>
      <xdr:row>39</xdr:row>
      <xdr:rowOff>0</xdr:rowOff>
    </xdr:to>
    <xdr:sp macro="" textlink="">
      <xdr:nvSpPr>
        <xdr:cNvPr id="59755" name="Line 4"/>
        <xdr:cNvSpPr>
          <a:spLocks noChangeShapeType="1"/>
        </xdr:cNvSpPr>
      </xdr:nvSpPr>
      <xdr:spPr bwMode="auto">
        <a:xfrm flipH="1">
          <a:off x="0" y="653796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0.11816</cdr:x>
      <cdr:y>0.6092</cdr:y>
    </cdr:from>
    <cdr:to>
      <cdr:x>0.2248</cdr:x>
      <cdr:y>0.76609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3209" y="355041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</a:t>
          </a:r>
          <a:r>
            <a:rPr lang="en-US" sz="1100" baseline="0">
              <a:solidFill>
                <a:srgbClr val="00B050"/>
              </a:solidFill>
            </a:rPr>
            <a:t> chart at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-81%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V</a:t>
          </a:r>
          <a:endParaRPr lang="en-US" sz="1100">
            <a:solidFill>
              <a:srgbClr val="00B050"/>
            </a:solidFill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0.13638</cdr:x>
      <cdr:y>0.63535</cdr:y>
    </cdr:from>
    <cdr:to>
      <cdr:x>0.24293</cdr:x>
      <cdr:y>0.76714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61841" y="3705330"/>
          <a:ext cx="914400" cy="805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0.15808</cdr:x>
      <cdr:y>0.24304</cdr:y>
    </cdr:from>
    <cdr:to>
      <cdr:x>0.26413</cdr:x>
      <cdr:y>0.39165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50247" y="129791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0.82715</cdr:x>
      <cdr:y>0.60489</cdr:y>
    </cdr:from>
    <cdr:to>
      <cdr:x>0.96309</cdr:x>
      <cdr:y>0.76178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092462" y="3525297"/>
          <a:ext cx="1165608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0.10937</cdr:x>
      <cdr:y>0.50718</cdr:y>
    </cdr:from>
    <cdr:to>
      <cdr:x>0.21602</cdr:x>
      <cdr:y>0.66408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37846" y="295589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-59%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  <cdr:relSizeAnchor xmlns:cdr="http://schemas.openxmlformats.org/drawingml/2006/chartDrawing">
    <cdr:from>
      <cdr:x>0.15039</cdr:x>
      <cdr:y>0.63362</cdr:y>
    </cdr:from>
    <cdr:to>
      <cdr:x>0.25703</cdr:x>
      <cdr:y>0.79052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289537" y="369276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</a:t>
          </a:r>
          <a:r>
            <a:rPr lang="en-US" sz="1100" baseline="0">
              <a:solidFill>
                <a:srgbClr val="00B050"/>
              </a:solidFill>
            </a:rPr>
            <a:t> points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-42 to -55%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V</a:t>
          </a:r>
          <a:endParaRPr lang="en-US" sz="1100">
            <a:solidFill>
              <a:srgbClr val="00B050"/>
            </a:solidFill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0.11621</cdr:x>
      <cdr:y>0.56609</cdr:y>
    </cdr:from>
    <cdr:to>
      <cdr:x>0.22285</cdr:x>
      <cdr:y>0.72299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96460" y="329920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-78%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0.46191</cdr:x>
      <cdr:y>0.53736</cdr:y>
    </cdr:from>
    <cdr:to>
      <cdr:x>0.63281</cdr:x>
      <cdr:y>0.69425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60724" y="3131736"/>
          <a:ext cx="146538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0.11914</cdr:x>
      <cdr:y>0.54741</cdr:y>
    </cdr:from>
    <cdr:to>
      <cdr:x>0.22578</cdr:x>
      <cdr:y>0.70431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21582" y="31903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-78%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60776" name="Line 3"/>
        <xdr:cNvSpPr>
          <a:spLocks noChangeShapeType="1"/>
        </xdr:cNvSpPr>
      </xdr:nvSpPr>
      <xdr:spPr bwMode="auto">
        <a:xfrm flipH="1">
          <a:off x="0" y="702564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0.13663</cdr:x>
      <cdr:y>0.63331</cdr:y>
    </cdr:from>
    <cdr:to>
      <cdr:x>0.24368</cdr:x>
      <cdr:y>0.75817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61842" y="3694863"/>
          <a:ext cx="914400" cy="7640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0.12207</cdr:x>
      <cdr:y>0.5704</cdr:y>
    </cdr:from>
    <cdr:to>
      <cdr:x>0.29102</cdr:x>
      <cdr:y>0.7273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46703" y="3324330"/>
          <a:ext cx="1448638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0.13672</cdr:x>
      <cdr:y>0.44109</cdr:y>
    </cdr:from>
    <cdr:to>
      <cdr:x>0.24336</cdr:x>
      <cdr:y>0.59799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72308" y="257070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0.28613</cdr:x>
      <cdr:y>0.60776</cdr:y>
    </cdr:from>
    <cdr:to>
      <cdr:x>0.39277</cdr:x>
      <cdr:y>0.76466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453472" y="354204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0.15723</cdr:x>
      <cdr:y>0.58908</cdr:y>
    </cdr:from>
    <cdr:to>
      <cdr:x>0.26387</cdr:x>
      <cdr:y>0.74598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348153" y="34331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</a:t>
          </a:r>
          <a:r>
            <a:rPr lang="en-US" sz="1100" baseline="0">
              <a:solidFill>
                <a:srgbClr val="00B050"/>
              </a:solidFill>
            </a:rPr>
            <a:t> chart at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-79 to -86%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V</a:t>
          </a:r>
          <a:endParaRPr lang="en-US" sz="1100">
            <a:solidFill>
              <a:srgbClr val="00B050"/>
            </a:solidFill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297" name="Line 1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298" name="Line 2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299" name="Line 1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300" name="Line 1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301" name="Line 2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302" name="Line 1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303" name="Line 1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304" name="Line 1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305" name="Line 2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306" name="Line 1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307" name="Line 1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61800" name="Line 3"/>
        <xdr:cNvSpPr>
          <a:spLocks noChangeShapeType="1"/>
        </xdr:cNvSpPr>
      </xdr:nvSpPr>
      <xdr:spPr bwMode="auto">
        <a:xfrm flipH="1">
          <a:off x="0" y="702564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0.48126</cdr:x>
      <cdr:y>0.20764</cdr:y>
    </cdr:from>
    <cdr:to>
      <cdr:x>0.58706</cdr:x>
      <cdr:y>0.30662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34478" y="1078104"/>
          <a:ext cx="914400" cy="607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0.23841</cdr:y>
    </cdr:from>
    <cdr:to>
      <cdr:x>0.58584</cdr:x>
      <cdr:y>0.38702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4011" y="12665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0.21277</cdr:y>
    </cdr:from>
    <cdr:to>
      <cdr:x>0.58584</cdr:x>
      <cdr:y>0.36163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24010" y="11095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0.13541</cdr:x>
      <cdr:y>0.65019</cdr:y>
    </cdr:from>
    <cdr:to>
      <cdr:x>0.24246</cdr:x>
      <cdr:y>0.8008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51374" y="37890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0.15332</cdr:x>
      <cdr:y>0.63649</cdr:y>
    </cdr:from>
    <cdr:to>
      <cdr:x>0.25996</cdr:x>
      <cdr:y>0.79339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14660" y="370951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</a:t>
          </a:r>
          <a:r>
            <a:rPr lang="en-US" sz="1100" baseline="0">
              <a:solidFill>
                <a:srgbClr val="00B050"/>
              </a:solidFill>
            </a:rPr>
            <a:t> points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-33 to -49%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V</a:t>
          </a:r>
          <a:endParaRPr lang="en-US" sz="1100">
            <a:solidFill>
              <a:srgbClr val="00B050"/>
            </a:solidFill>
          </a:endParaRPr>
        </a:p>
      </cdr:txBody>
    </cdr:sp>
  </cdr:relSizeAnchor>
  <cdr:relSizeAnchor xmlns:cdr="http://schemas.openxmlformats.org/drawingml/2006/chartDrawing">
    <cdr:from>
      <cdr:x>0.38965</cdr:x>
      <cdr:y>0.63506</cdr:y>
    </cdr:from>
    <cdr:to>
      <cdr:x>0.49629</cdr:x>
      <cdr:y>0.79195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341077" y="37011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-22 and -32%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0.5298</cdr:x>
      <cdr:y>0.27406</cdr:y>
    </cdr:from>
    <cdr:to>
      <cdr:x>0.63559</cdr:x>
      <cdr:y>0.42291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3159" y="148631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0.52858</cdr:x>
      <cdr:y>0.2756</cdr:y>
    </cdr:from>
    <cdr:to>
      <cdr:x>0.63437</cdr:x>
      <cdr:y>0.42471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42692" y="14967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0.50321</cdr:x>
      <cdr:y>0.28431</cdr:y>
    </cdr:from>
    <cdr:to>
      <cdr:x>0.60901</cdr:x>
      <cdr:y>0.43342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22885" y="15491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65mg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65mg" connectionId="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105mg" connectionId="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2222mg" connectionId="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65mg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2222mg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queryTable" Target="../queryTables/query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DZ86"/>
  <sheetViews>
    <sheetView zoomScaleNormal="100" workbookViewId="0">
      <pane ySplit="3" topLeftCell="A4" activePane="bottomLeft" state="frozen"/>
      <selection activeCell="B61" sqref="B61"/>
      <selection pane="bottomLeft" activeCell="A2" sqref="A2"/>
    </sheetView>
  </sheetViews>
  <sheetFormatPr defaultColWidth="9.109375" defaultRowHeight="13.2" x14ac:dyDescent="0.25"/>
  <cols>
    <col min="1" max="1" width="7.88671875" style="1" bestFit="1" customWidth="1"/>
    <col min="2" max="2" width="11.44140625" style="66" bestFit="1" customWidth="1"/>
    <col min="3" max="3" width="17.5546875" style="1" bestFit="1" customWidth="1"/>
    <col min="4" max="4" width="10.44140625" style="39" bestFit="1" customWidth="1"/>
    <col min="5" max="5" width="12.5546875" style="39" bestFit="1" customWidth="1"/>
    <col min="6" max="6" width="14" style="137" bestFit="1" customWidth="1"/>
    <col min="7" max="7" width="12" style="41" customWidth="1"/>
    <col min="8" max="8" width="12" style="1" customWidth="1"/>
    <col min="9" max="9" width="9.6640625" style="1" customWidth="1"/>
    <col min="10" max="10" width="16.109375" style="1" customWidth="1"/>
    <col min="11" max="11" width="12.5546875" style="48" bestFit="1" customWidth="1"/>
    <col min="12" max="12" width="14" style="48" bestFit="1" customWidth="1"/>
    <col min="13" max="13" width="10" style="48" bestFit="1" customWidth="1"/>
    <col min="14" max="15" width="10.33203125" style="48" bestFit="1" customWidth="1"/>
    <col min="16" max="16" width="18.88671875" style="48" customWidth="1"/>
    <col min="17" max="17" width="13.44140625" style="2" bestFit="1" customWidth="1"/>
    <col min="18" max="18" width="12.5546875" style="1" customWidth="1"/>
    <col min="19" max="19" width="13.33203125" style="2" bestFit="1" customWidth="1"/>
    <col min="20" max="20" width="13.33203125" style="2" customWidth="1"/>
    <col min="21" max="21" width="12.5546875" style="1" customWidth="1"/>
    <col min="22" max="22" width="13.88671875" style="2" customWidth="1"/>
    <col min="23" max="23" width="26.21875" style="177" customWidth="1"/>
    <col min="24" max="24" width="7.6640625" style="159" bestFit="1" customWidth="1"/>
    <col min="25" max="25" width="8.44140625" style="159" bestFit="1" customWidth="1"/>
    <col min="26" max="26" width="9" style="159" bestFit="1" customWidth="1"/>
    <col min="27" max="27" width="10.6640625" style="158" customWidth="1"/>
    <col min="28" max="28" width="11.33203125" style="158" bestFit="1" customWidth="1"/>
    <col min="29" max="29" width="7.6640625" style="159" bestFit="1" customWidth="1"/>
    <col min="30" max="30" width="8.44140625" style="159" bestFit="1" customWidth="1"/>
    <col min="31" max="31" width="9" style="159" bestFit="1" customWidth="1"/>
    <col min="32" max="32" width="10.6640625" style="158" customWidth="1"/>
    <col min="33" max="33" width="11.33203125" style="158" bestFit="1" customWidth="1"/>
    <col min="34" max="34" width="7.6640625" style="159" bestFit="1" customWidth="1"/>
    <col min="35" max="35" width="8.44140625" style="159" bestFit="1" customWidth="1"/>
    <col min="36" max="36" width="9" style="159" bestFit="1" customWidth="1"/>
    <col min="37" max="37" width="10.6640625" style="158" customWidth="1"/>
    <col min="38" max="38" width="11.33203125" style="158" bestFit="1" customWidth="1"/>
    <col min="39" max="39" width="7.6640625" style="159" bestFit="1" customWidth="1"/>
    <col min="40" max="40" width="8.44140625" style="159" bestFit="1" customWidth="1"/>
    <col min="41" max="41" width="9" style="159" bestFit="1" customWidth="1"/>
    <col min="42" max="42" width="10.6640625" style="158" customWidth="1"/>
    <col min="43" max="43" width="11.33203125" style="158" bestFit="1" customWidth="1"/>
    <col min="44" max="45" width="9.109375" style="83"/>
    <col min="46" max="91" width="9.109375" style="43"/>
    <col min="92" max="130" width="9.109375" style="67"/>
    <col min="131" max="16384" width="9.109375" style="1"/>
  </cols>
  <sheetData>
    <row r="1" spans="1:130" s="3" customFormat="1" x14ac:dyDescent="0.25">
      <c r="A1" s="44"/>
      <c r="B1" s="63"/>
      <c r="C1" s="44"/>
      <c r="D1" s="44"/>
      <c r="E1" s="85" t="s">
        <v>4</v>
      </c>
      <c r="F1" s="133" t="s">
        <v>4</v>
      </c>
      <c r="G1" s="86" t="s">
        <v>4</v>
      </c>
      <c r="H1" s="85" t="s">
        <v>4</v>
      </c>
      <c r="I1" s="85" t="s">
        <v>4</v>
      </c>
      <c r="J1" s="85" t="s">
        <v>2</v>
      </c>
      <c r="K1" s="87" t="s">
        <v>0</v>
      </c>
      <c r="L1" s="87" t="s">
        <v>0</v>
      </c>
      <c r="M1" s="87" t="s">
        <v>0</v>
      </c>
      <c r="N1" s="87" t="s">
        <v>0</v>
      </c>
      <c r="O1" s="87" t="s">
        <v>0</v>
      </c>
      <c r="P1" s="87" t="s">
        <v>1</v>
      </c>
      <c r="Q1" s="88" t="s">
        <v>6</v>
      </c>
      <c r="R1" s="85" t="s">
        <v>6</v>
      </c>
      <c r="S1" s="88" t="s">
        <v>10</v>
      </c>
      <c r="T1" s="88" t="s">
        <v>10</v>
      </c>
      <c r="U1" s="85" t="s">
        <v>5</v>
      </c>
      <c r="V1" s="88" t="s">
        <v>5</v>
      </c>
      <c r="W1" s="176"/>
      <c r="X1" s="156"/>
      <c r="Y1" s="156"/>
      <c r="Z1" s="156"/>
      <c r="AA1" s="157"/>
      <c r="AB1" s="157"/>
      <c r="AC1" s="156"/>
      <c r="AD1" s="156"/>
      <c r="AE1" s="156"/>
      <c r="AF1" s="157"/>
      <c r="AG1" s="157"/>
      <c r="AH1" s="156"/>
      <c r="AI1" s="156"/>
      <c r="AJ1" s="156"/>
      <c r="AK1" s="157"/>
      <c r="AL1" s="157"/>
      <c r="AM1" s="156"/>
      <c r="AN1" s="156"/>
      <c r="AO1" s="156"/>
      <c r="AP1" s="157"/>
      <c r="AQ1" s="157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</row>
    <row r="2" spans="1:130" s="3" customFormat="1" x14ac:dyDescent="0.25">
      <c r="A2" s="44" t="s">
        <v>7</v>
      </c>
      <c r="B2" s="63" t="s">
        <v>86</v>
      </c>
      <c r="C2" s="44" t="s">
        <v>162</v>
      </c>
      <c r="D2" s="44" t="s">
        <v>67</v>
      </c>
      <c r="E2" s="85" t="s">
        <v>72</v>
      </c>
      <c r="F2" s="133" t="s">
        <v>8</v>
      </c>
      <c r="G2" s="86" t="s">
        <v>6</v>
      </c>
      <c r="H2" s="85" t="s">
        <v>10</v>
      </c>
      <c r="I2" s="85" t="s">
        <v>5</v>
      </c>
      <c r="J2" s="85" t="s">
        <v>3</v>
      </c>
      <c r="K2" s="87" t="s">
        <v>72</v>
      </c>
      <c r="L2" s="87" t="s">
        <v>8</v>
      </c>
      <c r="M2" s="87" t="s">
        <v>6</v>
      </c>
      <c r="N2" s="87" t="s">
        <v>10</v>
      </c>
      <c r="O2" s="87" t="s">
        <v>11</v>
      </c>
      <c r="P2" s="87" t="s">
        <v>9</v>
      </c>
      <c r="Q2" s="85" t="s">
        <v>76</v>
      </c>
      <c r="R2" s="85" t="s">
        <v>13</v>
      </c>
      <c r="S2" s="85" t="s">
        <v>77</v>
      </c>
      <c r="T2" s="85" t="s">
        <v>13</v>
      </c>
      <c r="U2" s="85" t="s">
        <v>13</v>
      </c>
      <c r="V2" s="88" t="s">
        <v>3</v>
      </c>
      <c r="W2" s="176"/>
      <c r="X2" s="199" t="s">
        <v>105</v>
      </c>
      <c r="Y2" s="199"/>
      <c r="Z2" s="199"/>
      <c r="AA2" s="199"/>
      <c r="AB2" s="199"/>
      <c r="AC2" s="199" t="s">
        <v>106</v>
      </c>
      <c r="AD2" s="199"/>
      <c r="AE2" s="199"/>
      <c r="AF2" s="199"/>
      <c r="AG2" s="199"/>
      <c r="AH2" s="199" t="s">
        <v>107</v>
      </c>
      <c r="AI2" s="199"/>
      <c r="AJ2" s="199"/>
      <c r="AK2" s="199"/>
      <c r="AL2" s="199"/>
      <c r="AM2" s="199" t="s">
        <v>95</v>
      </c>
      <c r="AN2" s="199"/>
      <c r="AO2" s="199"/>
      <c r="AP2" s="199"/>
      <c r="AQ2" s="199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</row>
    <row r="3" spans="1:130" s="3" customFormat="1" x14ac:dyDescent="0.25">
      <c r="A3" s="44"/>
      <c r="B3" s="63"/>
      <c r="C3" s="44" t="s">
        <v>40</v>
      </c>
      <c r="D3" s="44"/>
      <c r="E3" s="85" t="s">
        <v>73</v>
      </c>
      <c r="F3" s="133" t="s">
        <v>71</v>
      </c>
      <c r="G3" s="86" t="s">
        <v>63</v>
      </c>
      <c r="H3" s="85" t="s">
        <v>63</v>
      </c>
      <c r="I3" s="85" t="s">
        <v>63</v>
      </c>
      <c r="J3" s="85" t="s">
        <v>14</v>
      </c>
      <c r="K3" s="87" t="s">
        <v>73</v>
      </c>
      <c r="L3" s="87" t="s">
        <v>71</v>
      </c>
      <c r="M3" s="87" t="s">
        <v>63</v>
      </c>
      <c r="N3" s="87" t="s">
        <v>63</v>
      </c>
      <c r="O3" s="87" t="s">
        <v>63</v>
      </c>
      <c r="P3" s="87" t="s">
        <v>14</v>
      </c>
      <c r="Q3" s="88" t="s">
        <v>75</v>
      </c>
      <c r="R3" s="85" t="s">
        <v>74</v>
      </c>
      <c r="S3" s="88" t="s">
        <v>75</v>
      </c>
      <c r="T3" s="85" t="s">
        <v>74</v>
      </c>
      <c r="U3" s="85" t="s">
        <v>74</v>
      </c>
      <c r="V3" s="85" t="s">
        <v>74</v>
      </c>
      <c r="W3" s="176" t="s">
        <v>159</v>
      </c>
      <c r="X3" s="156" t="s">
        <v>27</v>
      </c>
      <c r="Y3" s="156" t="s">
        <v>93</v>
      </c>
      <c r="Z3" s="156" t="s">
        <v>94</v>
      </c>
      <c r="AA3" s="157" t="s">
        <v>91</v>
      </c>
      <c r="AB3" s="157" t="s">
        <v>92</v>
      </c>
      <c r="AC3" s="156" t="s">
        <v>27</v>
      </c>
      <c r="AD3" s="156" t="s">
        <v>93</v>
      </c>
      <c r="AE3" s="156" t="s">
        <v>94</v>
      </c>
      <c r="AF3" s="157" t="s">
        <v>91</v>
      </c>
      <c r="AG3" s="157" t="s">
        <v>92</v>
      </c>
      <c r="AH3" s="156" t="s">
        <v>27</v>
      </c>
      <c r="AI3" s="156" t="s">
        <v>93</v>
      </c>
      <c r="AJ3" s="156" t="s">
        <v>94</v>
      </c>
      <c r="AK3" s="157" t="s">
        <v>91</v>
      </c>
      <c r="AL3" s="157" t="s">
        <v>92</v>
      </c>
      <c r="AM3" s="156" t="s">
        <v>27</v>
      </c>
      <c r="AN3" s="156" t="s">
        <v>93</v>
      </c>
      <c r="AO3" s="156" t="s">
        <v>94</v>
      </c>
      <c r="AP3" s="157" t="s">
        <v>91</v>
      </c>
      <c r="AQ3" s="157" t="s">
        <v>92</v>
      </c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</row>
    <row r="4" spans="1:130" s="5" customFormat="1" x14ac:dyDescent="0.25">
      <c r="A4" s="36" t="s">
        <v>41</v>
      </c>
      <c r="B4" s="49" t="s">
        <v>179</v>
      </c>
      <c r="C4" s="36" t="s">
        <v>168</v>
      </c>
      <c r="D4" s="40" t="s">
        <v>68</v>
      </c>
      <c r="E4" s="134">
        <v>447.38756999999998</v>
      </c>
      <c r="F4" s="134">
        <f>E4+G4+H4</f>
        <v>447.5</v>
      </c>
      <c r="G4" s="194">
        <v>8.9709999999999998E-2</v>
      </c>
      <c r="H4" s="194">
        <v>2.2720000000000001E-2</v>
      </c>
      <c r="I4" s="188">
        <f>G4+H4</f>
        <v>0.11243</v>
      </c>
      <c r="J4" s="38">
        <f>(1.6061/(1.6061-(I4/F4)))*(I4/F4)*1000000</f>
        <v>251.2795308078575</v>
      </c>
      <c r="K4" s="90"/>
      <c r="L4" s="93">
        <v>447.25</v>
      </c>
      <c r="M4" s="94"/>
      <c r="N4" s="94"/>
      <c r="O4" s="94">
        <v>0.1048</v>
      </c>
      <c r="P4" s="90">
        <v>234.32</v>
      </c>
      <c r="Q4" s="38"/>
      <c r="R4" s="38"/>
      <c r="S4" s="38"/>
      <c r="T4" s="38"/>
      <c r="U4" s="38">
        <f>((O4-I4)/I4)*100</f>
        <v>-6.7864448990482957</v>
      </c>
      <c r="V4" s="38">
        <f>((P4-J4)/J4)*100</f>
        <v>-6.7492687340401467</v>
      </c>
      <c r="W4" s="175"/>
      <c r="X4" s="158">
        <f t="shared" ref="X4:X35" si="0">$R$74</f>
        <v>-18.649695628112898</v>
      </c>
      <c r="Y4" s="158">
        <f t="shared" ref="Y4:Y35" si="1">$R$74-5</f>
        <v>-23.649695628112898</v>
      </c>
      <c r="Z4" s="158">
        <f t="shared" ref="Z4:Z35" si="2">$R$74+5</f>
        <v>-13.649695628112898</v>
      </c>
      <c r="AA4" s="158">
        <f t="shared" ref="AA4:AA35" si="3">($R$74-(3*$R$77))</f>
        <v>-52.38231516259718</v>
      </c>
      <c r="AB4" s="158">
        <f t="shared" ref="AB4:AB35" si="4">($R$74+(3*$R$77))</f>
        <v>15.082923906371381</v>
      </c>
      <c r="AC4" s="158">
        <f t="shared" ref="AC4:AC35" si="5">$T$74</f>
        <v>-0.3558718861209974</v>
      </c>
      <c r="AD4" s="158">
        <f t="shared" ref="AD4:AD35" si="6">$T$74-5</f>
        <v>-5.3558718861209975</v>
      </c>
      <c r="AE4" s="158">
        <f t="shared" ref="AE4:AE35" si="7">$T$74+5</f>
        <v>4.6441281138790025</v>
      </c>
      <c r="AF4" s="158">
        <f t="shared" ref="AF4:AF35" si="8">($T$74-(3*$T$77))</f>
        <v>-11.688123666866616</v>
      </c>
      <c r="AG4" s="158">
        <f t="shared" ref="AG4:AG35" si="9">($T$74+(3*$T$77))</f>
        <v>10.976379894624621</v>
      </c>
      <c r="AH4" s="158">
        <f t="shared" ref="AH4:AH35" si="10">$U$74</f>
        <v>-16.406737367436065</v>
      </c>
      <c r="AI4" s="158">
        <f t="shared" ref="AI4:AI35" si="11">$U$74-5</f>
        <v>-21.406737367436065</v>
      </c>
      <c r="AJ4" s="158">
        <f t="shared" ref="AJ4:AJ35" si="12">$U$74+5</f>
        <v>-11.406737367436065</v>
      </c>
      <c r="AK4" s="158">
        <f t="shared" ref="AK4:AK35" si="13">($U$74-(3*$U$77))</f>
        <v>-52.14349418892867</v>
      </c>
      <c r="AL4" s="158">
        <f t="shared" ref="AL4:AL35" si="14">($U$74+(3*$U$77))</f>
        <v>19.33001945405654</v>
      </c>
      <c r="AM4" s="158">
        <f t="shared" ref="AM4:AM35" si="15">$V$74</f>
        <v>-16.385712073313133</v>
      </c>
      <c r="AN4" s="158">
        <f t="shared" ref="AN4:AN35" si="16">$V$74-5</f>
        <v>-21.385712073313133</v>
      </c>
      <c r="AO4" s="158">
        <f t="shared" ref="AO4:AO35" si="17">$V$74+5</f>
        <v>-11.385712073313133</v>
      </c>
      <c r="AP4" s="158">
        <f t="shared" ref="AP4:AP35" si="18">($V$74-(3*$V$77))</f>
        <v>-53.925841809229652</v>
      </c>
      <c r="AQ4" s="158">
        <f t="shared" ref="AQ4:AQ35" si="19">($V$74+(3*$V$77))</f>
        <v>21.154417662603382</v>
      </c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</row>
    <row r="5" spans="1:130" s="5" customFormat="1" x14ac:dyDescent="0.25">
      <c r="A5" s="36" t="s">
        <v>41</v>
      </c>
      <c r="B5" s="49" t="s">
        <v>179</v>
      </c>
      <c r="C5" s="36" t="s">
        <v>168</v>
      </c>
      <c r="D5" s="40" t="s">
        <v>69</v>
      </c>
      <c r="E5" s="134">
        <v>447.88666000000001</v>
      </c>
      <c r="F5" s="134">
        <f t="shared" ref="F5:F56" si="20">E5+G5+H5</f>
        <v>448</v>
      </c>
      <c r="G5" s="194">
        <v>9.0690000000000007E-2</v>
      </c>
      <c r="H5" s="194">
        <v>2.265E-2</v>
      </c>
      <c r="I5" s="188">
        <f t="shared" ref="I5:I57" si="21">G5+H5</f>
        <v>0.11334000000000001</v>
      </c>
      <c r="J5" s="38">
        <f t="shared" ref="J5:J57" si="22">(1.6061/(1.6061-(I5/F5)))*(I5/F5)*1000000</f>
        <v>253.03092857677217</v>
      </c>
      <c r="K5" s="90"/>
      <c r="L5" s="93">
        <v>447.79</v>
      </c>
      <c r="M5" s="94"/>
      <c r="N5" s="94"/>
      <c r="O5" s="94">
        <v>7.8700000000000006E-2</v>
      </c>
      <c r="P5" s="90">
        <v>175.75</v>
      </c>
      <c r="Q5" s="38"/>
      <c r="R5" s="38"/>
      <c r="S5" s="38"/>
      <c r="T5" s="38"/>
      <c r="U5" s="38">
        <f t="shared" ref="U5:U65" si="23">((O5-I5)/I5)*100</f>
        <v>-30.562908064231515</v>
      </c>
      <c r="V5" s="38">
        <f t="shared" ref="V5:V65" si="24">((P5-J5)/J5)*100</f>
        <v>-30.542087882874895</v>
      </c>
      <c r="W5" s="175"/>
      <c r="X5" s="158">
        <f t="shared" si="0"/>
        <v>-18.649695628112898</v>
      </c>
      <c r="Y5" s="158">
        <f t="shared" si="1"/>
        <v>-23.649695628112898</v>
      </c>
      <c r="Z5" s="158">
        <f t="shared" si="2"/>
        <v>-13.649695628112898</v>
      </c>
      <c r="AA5" s="158">
        <f t="shared" si="3"/>
        <v>-52.38231516259718</v>
      </c>
      <c r="AB5" s="158">
        <f t="shared" si="4"/>
        <v>15.082923906371381</v>
      </c>
      <c r="AC5" s="158">
        <f t="shared" si="5"/>
        <v>-0.3558718861209974</v>
      </c>
      <c r="AD5" s="158">
        <f t="shared" si="6"/>
        <v>-5.3558718861209975</v>
      </c>
      <c r="AE5" s="158">
        <f t="shared" si="7"/>
        <v>4.6441281138790025</v>
      </c>
      <c r="AF5" s="158">
        <f t="shared" si="8"/>
        <v>-11.688123666866616</v>
      </c>
      <c r="AG5" s="158">
        <f t="shared" si="9"/>
        <v>10.976379894624621</v>
      </c>
      <c r="AH5" s="158">
        <f t="shared" si="10"/>
        <v>-16.406737367436065</v>
      </c>
      <c r="AI5" s="158">
        <f t="shared" si="11"/>
        <v>-21.406737367436065</v>
      </c>
      <c r="AJ5" s="158">
        <f t="shared" si="12"/>
        <v>-11.406737367436065</v>
      </c>
      <c r="AK5" s="158">
        <f t="shared" si="13"/>
        <v>-52.14349418892867</v>
      </c>
      <c r="AL5" s="158">
        <f t="shared" si="14"/>
        <v>19.33001945405654</v>
      </c>
      <c r="AM5" s="158">
        <f t="shared" si="15"/>
        <v>-16.385712073313133</v>
      </c>
      <c r="AN5" s="158">
        <f t="shared" si="16"/>
        <v>-21.385712073313133</v>
      </c>
      <c r="AO5" s="158">
        <f t="shared" si="17"/>
        <v>-11.385712073313133</v>
      </c>
      <c r="AP5" s="158">
        <f t="shared" si="18"/>
        <v>-53.925841809229652</v>
      </c>
      <c r="AQ5" s="158">
        <f t="shared" si="19"/>
        <v>21.154417662603382</v>
      </c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</row>
    <row r="6" spans="1:130" s="5" customFormat="1" x14ac:dyDescent="0.25">
      <c r="A6" s="36" t="s">
        <v>41</v>
      </c>
      <c r="B6" s="49" t="s">
        <v>179</v>
      </c>
      <c r="C6" s="36" t="s">
        <v>168</v>
      </c>
      <c r="D6" s="40" t="s">
        <v>70</v>
      </c>
      <c r="E6" s="134">
        <v>447.18752000000001</v>
      </c>
      <c r="F6" s="134">
        <f t="shared" si="20"/>
        <v>447.3</v>
      </c>
      <c r="G6" s="194">
        <v>9.01E-2</v>
      </c>
      <c r="H6" s="194">
        <v>2.2380000000000001E-2</v>
      </c>
      <c r="I6" s="188">
        <f t="shared" si="21"/>
        <v>0.11248</v>
      </c>
      <c r="J6" s="38">
        <f t="shared" si="22"/>
        <v>251.50371911414516</v>
      </c>
      <c r="K6" s="90"/>
      <c r="L6" s="93">
        <v>447.02</v>
      </c>
      <c r="M6" s="90"/>
      <c r="N6" s="90"/>
      <c r="O6" s="94">
        <v>8.7599999999999997E-2</v>
      </c>
      <c r="P6" s="90">
        <v>195.96</v>
      </c>
      <c r="Q6" s="38"/>
      <c r="R6" s="38"/>
      <c r="S6" s="38"/>
      <c r="T6" s="38"/>
      <c r="U6" s="38">
        <f t="shared" si="23"/>
        <v>-22.119487908961595</v>
      </c>
      <c r="V6" s="38">
        <f t="shared" si="24"/>
        <v>-22.084651197120703</v>
      </c>
      <c r="W6" s="175"/>
      <c r="X6" s="158">
        <f t="shared" si="0"/>
        <v>-18.649695628112898</v>
      </c>
      <c r="Y6" s="158">
        <f t="shared" si="1"/>
        <v>-23.649695628112898</v>
      </c>
      <c r="Z6" s="158">
        <f t="shared" si="2"/>
        <v>-13.649695628112898</v>
      </c>
      <c r="AA6" s="158">
        <f t="shared" si="3"/>
        <v>-52.38231516259718</v>
      </c>
      <c r="AB6" s="158">
        <f t="shared" si="4"/>
        <v>15.082923906371381</v>
      </c>
      <c r="AC6" s="158">
        <f t="shared" si="5"/>
        <v>-0.3558718861209974</v>
      </c>
      <c r="AD6" s="158">
        <f t="shared" si="6"/>
        <v>-5.3558718861209975</v>
      </c>
      <c r="AE6" s="158">
        <f t="shared" si="7"/>
        <v>4.6441281138790025</v>
      </c>
      <c r="AF6" s="158">
        <f t="shared" si="8"/>
        <v>-11.688123666866616</v>
      </c>
      <c r="AG6" s="158">
        <f t="shared" si="9"/>
        <v>10.976379894624621</v>
      </c>
      <c r="AH6" s="158">
        <f t="shared" si="10"/>
        <v>-16.406737367436065</v>
      </c>
      <c r="AI6" s="158">
        <f t="shared" si="11"/>
        <v>-21.406737367436065</v>
      </c>
      <c r="AJ6" s="158">
        <f t="shared" si="12"/>
        <v>-11.406737367436065</v>
      </c>
      <c r="AK6" s="158">
        <f t="shared" si="13"/>
        <v>-52.14349418892867</v>
      </c>
      <c r="AL6" s="158">
        <f t="shared" si="14"/>
        <v>19.33001945405654</v>
      </c>
      <c r="AM6" s="158">
        <f t="shared" si="15"/>
        <v>-16.385712073313133</v>
      </c>
      <c r="AN6" s="158">
        <f t="shared" si="16"/>
        <v>-21.385712073313133</v>
      </c>
      <c r="AO6" s="158">
        <f t="shared" si="17"/>
        <v>-11.385712073313133</v>
      </c>
      <c r="AP6" s="158">
        <f t="shared" si="18"/>
        <v>-53.925841809229652</v>
      </c>
      <c r="AQ6" s="158">
        <f t="shared" si="19"/>
        <v>21.154417662603382</v>
      </c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</row>
    <row r="7" spans="1:130" s="5" customFormat="1" x14ac:dyDescent="0.25">
      <c r="A7" s="36" t="s">
        <v>56</v>
      </c>
      <c r="B7" s="49" t="s">
        <v>96</v>
      </c>
      <c r="C7" s="36" t="s">
        <v>158</v>
      </c>
      <c r="D7" s="40" t="s">
        <v>68</v>
      </c>
      <c r="E7" s="134">
        <v>447.28754000000004</v>
      </c>
      <c r="F7" s="134">
        <f t="shared" si="20"/>
        <v>447.40000000000003</v>
      </c>
      <c r="G7" s="194">
        <v>8.9990000000000001E-2</v>
      </c>
      <c r="H7" s="194">
        <v>2.247E-2</v>
      </c>
      <c r="I7" s="188">
        <f t="shared" si="21"/>
        <v>0.11246</v>
      </c>
      <c r="J7" s="38">
        <f t="shared" si="22"/>
        <v>251.40277907917846</v>
      </c>
      <c r="K7" s="90"/>
      <c r="L7" s="89">
        <v>447.2</v>
      </c>
      <c r="M7" s="94">
        <v>8.5300000000000001E-2</v>
      </c>
      <c r="N7" s="94">
        <v>2.3300000000000001E-2</v>
      </c>
      <c r="O7" s="94">
        <v>0.1086</v>
      </c>
      <c r="P7" s="90">
        <v>243</v>
      </c>
      <c r="Q7" s="38">
        <f t="shared" ref="Q5:Q65" si="25">IF(M7="","",(M7/O7)*100)</f>
        <v>78.545119705340696</v>
      </c>
      <c r="R7" s="38">
        <f t="shared" ref="R5:R65" si="26">IF(M7="","",((M7-G7)/G7)*100)</f>
        <v>-5.2116901877986441</v>
      </c>
      <c r="S7" s="38">
        <f t="shared" ref="S5:S65" si="27">IF(N7="","",(N7/O7)*100)</f>
        <v>21.454880294659301</v>
      </c>
      <c r="T7" s="38">
        <f t="shared" ref="T5:T65" si="28">IF(N7="","",((N7-H7)/H7)*100)</f>
        <v>3.6938139741878095</v>
      </c>
      <c r="U7" s="38">
        <f t="shared" si="23"/>
        <v>-3.432331495642897</v>
      </c>
      <c r="V7" s="38">
        <f t="shared" si="24"/>
        <v>-3.3423572762224842</v>
      </c>
      <c r="W7" s="175"/>
      <c r="X7" s="158">
        <f t="shared" si="0"/>
        <v>-18.649695628112898</v>
      </c>
      <c r="Y7" s="158">
        <f t="shared" si="1"/>
        <v>-23.649695628112898</v>
      </c>
      <c r="Z7" s="158">
        <f t="shared" si="2"/>
        <v>-13.649695628112898</v>
      </c>
      <c r="AA7" s="158">
        <f t="shared" si="3"/>
        <v>-52.38231516259718</v>
      </c>
      <c r="AB7" s="158">
        <f t="shared" si="4"/>
        <v>15.082923906371381</v>
      </c>
      <c r="AC7" s="158">
        <f t="shared" si="5"/>
        <v>-0.3558718861209974</v>
      </c>
      <c r="AD7" s="158">
        <f t="shared" si="6"/>
        <v>-5.3558718861209975</v>
      </c>
      <c r="AE7" s="158">
        <f t="shared" si="7"/>
        <v>4.6441281138790025</v>
      </c>
      <c r="AF7" s="158">
        <f t="shared" si="8"/>
        <v>-11.688123666866616</v>
      </c>
      <c r="AG7" s="158">
        <f t="shared" si="9"/>
        <v>10.976379894624621</v>
      </c>
      <c r="AH7" s="158">
        <f t="shared" si="10"/>
        <v>-16.406737367436065</v>
      </c>
      <c r="AI7" s="158">
        <f t="shared" si="11"/>
        <v>-21.406737367436065</v>
      </c>
      <c r="AJ7" s="158">
        <f t="shared" si="12"/>
        <v>-11.406737367436065</v>
      </c>
      <c r="AK7" s="158">
        <f t="shared" si="13"/>
        <v>-52.14349418892867</v>
      </c>
      <c r="AL7" s="158">
        <f t="shared" si="14"/>
        <v>19.33001945405654</v>
      </c>
      <c r="AM7" s="158">
        <f t="shared" si="15"/>
        <v>-16.385712073313133</v>
      </c>
      <c r="AN7" s="158">
        <f t="shared" si="16"/>
        <v>-21.385712073313133</v>
      </c>
      <c r="AO7" s="158">
        <f t="shared" si="17"/>
        <v>-11.385712073313133</v>
      </c>
      <c r="AP7" s="158">
        <f t="shared" si="18"/>
        <v>-53.925841809229652</v>
      </c>
      <c r="AQ7" s="158">
        <f t="shared" si="19"/>
        <v>21.154417662603382</v>
      </c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</row>
    <row r="8" spans="1:130" s="5" customFormat="1" x14ac:dyDescent="0.25">
      <c r="A8" s="36" t="s">
        <v>56</v>
      </c>
      <c r="B8" s="49" t="s">
        <v>96</v>
      </c>
      <c r="C8" s="36" t="s">
        <v>158</v>
      </c>
      <c r="D8" s="40" t="s">
        <v>69</v>
      </c>
      <c r="E8" s="134">
        <v>446.68792000000002</v>
      </c>
      <c r="F8" s="134">
        <f t="shared" si="20"/>
        <v>446.8</v>
      </c>
      <c r="G8" s="194">
        <v>8.9719999999999994E-2</v>
      </c>
      <c r="H8" s="194">
        <v>2.2360000000000001E-2</v>
      </c>
      <c r="I8" s="188">
        <f t="shared" si="21"/>
        <v>0.11208</v>
      </c>
      <c r="J8" s="38">
        <f t="shared" si="22"/>
        <v>250.88967787020763</v>
      </c>
      <c r="K8" s="98"/>
      <c r="L8" s="89">
        <v>446.6</v>
      </c>
      <c r="M8" s="94">
        <v>8.6499999999999994E-2</v>
      </c>
      <c r="N8" s="90">
        <v>2.2499999999999999E-2</v>
      </c>
      <c r="O8" s="94">
        <v>0.109</v>
      </c>
      <c r="P8" s="90">
        <v>244</v>
      </c>
      <c r="Q8" s="38">
        <f t="shared" si="25"/>
        <v>79.357798165137609</v>
      </c>
      <c r="R8" s="38">
        <f t="shared" si="26"/>
        <v>-3.5889433794025862</v>
      </c>
      <c r="S8" s="38">
        <f t="shared" si="27"/>
        <v>20.642201834862384</v>
      </c>
      <c r="T8" s="38">
        <f t="shared" si="28"/>
        <v>0.6261180679785231</v>
      </c>
      <c r="U8" s="38">
        <f t="shared" si="23"/>
        <v>-2.7480371163454671</v>
      </c>
      <c r="V8" s="38">
        <f t="shared" si="24"/>
        <v>-2.7460985755547349</v>
      </c>
      <c r="W8" s="175"/>
      <c r="X8" s="158">
        <f t="shared" si="0"/>
        <v>-18.649695628112898</v>
      </c>
      <c r="Y8" s="158">
        <f t="shared" si="1"/>
        <v>-23.649695628112898</v>
      </c>
      <c r="Z8" s="158">
        <f t="shared" si="2"/>
        <v>-13.649695628112898</v>
      </c>
      <c r="AA8" s="158">
        <f t="shared" si="3"/>
        <v>-52.38231516259718</v>
      </c>
      <c r="AB8" s="158">
        <f t="shared" si="4"/>
        <v>15.082923906371381</v>
      </c>
      <c r="AC8" s="158">
        <f t="shared" si="5"/>
        <v>-0.3558718861209974</v>
      </c>
      <c r="AD8" s="158">
        <f t="shared" si="6"/>
        <v>-5.3558718861209975</v>
      </c>
      <c r="AE8" s="158">
        <f t="shared" si="7"/>
        <v>4.6441281138790025</v>
      </c>
      <c r="AF8" s="158">
        <f t="shared" si="8"/>
        <v>-11.688123666866616</v>
      </c>
      <c r="AG8" s="158">
        <f t="shared" si="9"/>
        <v>10.976379894624621</v>
      </c>
      <c r="AH8" s="158">
        <f t="shared" si="10"/>
        <v>-16.406737367436065</v>
      </c>
      <c r="AI8" s="158">
        <f t="shared" si="11"/>
        <v>-21.406737367436065</v>
      </c>
      <c r="AJ8" s="158">
        <f t="shared" si="12"/>
        <v>-11.406737367436065</v>
      </c>
      <c r="AK8" s="158">
        <f t="shared" si="13"/>
        <v>-52.14349418892867</v>
      </c>
      <c r="AL8" s="158">
        <f t="shared" si="14"/>
        <v>19.33001945405654</v>
      </c>
      <c r="AM8" s="158">
        <f t="shared" si="15"/>
        <v>-16.385712073313133</v>
      </c>
      <c r="AN8" s="158">
        <f t="shared" si="16"/>
        <v>-21.385712073313133</v>
      </c>
      <c r="AO8" s="158">
        <f t="shared" si="17"/>
        <v>-11.385712073313133</v>
      </c>
      <c r="AP8" s="158">
        <f t="shared" si="18"/>
        <v>-53.925841809229652</v>
      </c>
      <c r="AQ8" s="158">
        <f t="shared" si="19"/>
        <v>21.154417662603382</v>
      </c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</row>
    <row r="9" spans="1:130" s="5" customFormat="1" x14ac:dyDescent="0.25">
      <c r="A9" s="36" t="s">
        <v>56</v>
      </c>
      <c r="B9" s="49" t="s">
        <v>96</v>
      </c>
      <c r="C9" s="36" t="s">
        <v>158</v>
      </c>
      <c r="D9" s="40" t="s">
        <v>70</v>
      </c>
      <c r="E9" s="134">
        <v>447.28741000000002</v>
      </c>
      <c r="F9" s="134">
        <f t="shared" si="20"/>
        <v>447.4</v>
      </c>
      <c r="G9" s="194">
        <v>9.0109999999999996E-2</v>
      </c>
      <c r="H9" s="194">
        <v>2.248E-2</v>
      </c>
      <c r="I9" s="188">
        <f t="shared" si="21"/>
        <v>0.11259</v>
      </c>
      <c r="J9" s="38">
        <f t="shared" si="22"/>
        <v>251.69343782863419</v>
      </c>
      <c r="K9" s="90"/>
      <c r="L9" s="89">
        <v>445.7</v>
      </c>
      <c r="M9" s="94">
        <v>8.4900000000000003E-2</v>
      </c>
      <c r="N9" s="90">
        <v>2.24E-2</v>
      </c>
      <c r="O9" s="94">
        <v>0.10730000000000001</v>
      </c>
      <c r="P9" s="90">
        <v>241</v>
      </c>
      <c r="Q9" s="38">
        <f t="shared" si="25"/>
        <v>79.123951537744645</v>
      </c>
      <c r="R9" s="38">
        <f t="shared" si="26"/>
        <v>-5.7818222172899709</v>
      </c>
      <c r="S9" s="38">
        <f t="shared" si="27"/>
        <v>20.876048462255355</v>
      </c>
      <c r="T9" s="38">
        <f t="shared" si="28"/>
        <v>-0.3558718861209974</v>
      </c>
      <c r="U9" s="38">
        <f t="shared" si="23"/>
        <v>-4.6984634514610439</v>
      </c>
      <c r="V9" s="38">
        <f t="shared" si="24"/>
        <v>-4.2485961973767585</v>
      </c>
      <c r="W9" s="175"/>
      <c r="X9" s="158">
        <f t="shared" si="0"/>
        <v>-18.649695628112898</v>
      </c>
      <c r="Y9" s="158">
        <f t="shared" si="1"/>
        <v>-23.649695628112898</v>
      </c>
      <c r="Z9" s="158">
        <f t="shared" si="2"/>
        <v>-13.649695628112898</v>
      </c>
      <c r="AA9" s="158">
        <f t="shared" si="3"/>
        <v>-52.38231516259718</v>
      </c>
      <c r="AB9" s="158">
        <f t="shared" si="4"/>
        <v>15.082923906371381</v>
      </c>
      <c r="AC9" s="158">
        <f t="shared" si="5"/>
        <v>-0.3558718861209974</v>
      </c>
      <c r="AD9" s="158">
        <f t="shared" si="6"/>
        <v>-5.3558718861209975</v>
      </c>
      <c r="AE9" s="158">
        <f t="shared" si="7"/>
        <v>4.6441281138790025</v>
      </c>
      <c r="AF9" s="158">
        <f t="shared" si="8"/>
        <v>-11.688123666866616</v>
      </c>
      <c r="AG9" s="158">
        <f t="shared" si="9"/>
        <v>10.976379894624621</v>
      </c>
      <c r="AH9" s="158">
        <f t="shared" si="10"/>
        <v>-16.406737367436065</v>
      </c>
      <c r="AI9" s="158">
        <f t="shared" si="11"/>
        <v>-21.406737367436065</v>
      </c>
      <c r="AJ9" s="158">
        <f t="shared" si="12"/>
        <v>-11.406737367436065</v>
      </c>
      <c r="AK9" s="158">
        <f t="shared" si="13"/>
        <v>-52.14349418892867</v>
      </c>
      <c r="AL9" s="158">
        <f t="shared" si="14"/>
        <v>19.33001945405654</v>
      </c>
      <c r="AM9" s="158">
        <f t="shared" si="15"/>
        <v>-16.385712073313133</v>
      </c>
      <c r="AN9" s="158">
        <f t="shared" si="16"/>
        <v>-21.385712073313133</v>
      </c>
      <c r="AO9" s="158">
        <f t="shared" si="17"/>
        <v>-11.385712073313133</v>
      </c>
      <c r="AP9" s="158">
        <f t="shared" si="18"/>
        <v>-53.925841809229652</v>
      </c>
      <c r="AQ9" s="158">
        <f t="shared" si="19"/>
        <v>21.154417662603382</v>
      </c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</row>
    <row r="10" spans="1:130" s="5" customFormat="1" x14ac:dyDescent="0.25">
      <c r="A10" s="36" t="s">
        <v>15</v>
      </c>
      <c r="B10" s="49" t="s">
        <v>97</v>
      </c>
      <c r="C10" s="36" t="s">
        <v>164</v>
      </c>
      <c r="D10" s="40" t="s">
        <v>68</v>
      </c>
      <c r="E10" s="134">
        <v>446.88759999999996</v>
      </c>
      <c r="F10" s="134">
        <f t="shared" si="20"/>
        <v>447</v>
      </c>
      <c r="G10" s="194">
        <v>8.9870000000000005E-2</v>
      </c>
      <c r="H10" s="194">
        <v>2.2530000000000001E-2</v>
      </c>
      <c r="I10" s="188">
        <f t="shared" si="21"/>
        <v>0.1124</v>
      </c>
      <c r="J10" s="38">
        <f t="shared" si="22"/>
        <v>251.49351301583152</v>
      </c>
      <c r="K10" s="90"/>
      <c r="L10" s="89">
        <v>446.9</v>
      </c>
      <c r="M10" s="94">
        <v>6.2799999999999995E-2</v>
      </c>
      <c r="N10" s="90">
        <v>2.2100000000000002E-2</v>
      </c>
      <c r="O10" s="94">
        <v>8.4900000000000003E-2</v>
      </c>
      <c r="P10" s="90">
        <v>190</v>
      </c>
      <c r="Q10" s="38">
        <f t="shared" si="25"/>
        <v>73.969375736160174</v>
      </c>
      <c r="R10" s="38">
        <f t="shared" si="26"/>
        <v>-30.121286302436861</v>
      </c>
      <c r="S10" s="38">
        <f t="shared" si="27"/>
        <v>26.030624263839812</v>
      </c>
      <c r="T10" s="38">
        <f t="shared" si="28"/>
        <v>-1.9085663559698172</v>
      </c>
      <c r="U10" s="38">
        <f t="shared" si="23"/>
        <v>-24.466192170818502</v>
      </c>
      <c r="V10" s="38">
        <f t="shared" si="24"/>
        <v>-24.451331677871352</v>
      </c>
      <c r="W10" s="175" t="s">
        <v>202</v>
      </c>
      <c r="X10" s="158">
        <f t="shared" si="0"/>
        <v>-18.649695628112898</v>
      </c>
      <c r="Y10" s="158">
        <f t="shared" si="1"/>
        <v>-23.649695628112898</v>
      </c>
      <c r="Z10" s="158">
        <f t="shared" si="2"/>
        <v>-13.649695628112898</v>
      </c>
      <c r="AA10" s="158">
        <f t="shared" si="3"/>
        <v>-52.38231516259718</v>
      </c>
      <c r="AB10" s="158">
        <f t="shared" si="4"/>
        <v>15.082923906371381</v>
      </c>
      <c r="AC10" s="158">
        <f t="shared" si="5"/>
        <v>-0.3558718861209974</v>
      </c>
      <c r="AD10" s="158">
        <f t="shared" si="6"/>
        <v>-5.3558718861209975</v>
      </c>
      <c r="AE10" s="158">
        <f t="shared" si="7"/>
        <v>4.6441281138790025</v>
      </c>
      <c r="AF10" s="158">
        <f t="shared" si="8"/>
        <v>-11.688123666866616</v>
      </c>
      <c r="AG10" s="158">
        <f t="shared" si="9"/>
        <v>10.976379894624621</v>
      </c>
      <c r="AH10" s="158">
        <f t="shared" si="10"/>
        <v>-16.406737367436065</v>
      </c>
      <c r="AI10" s="158">
        <f t="shared" si="11"/>
        <v>-21.406737367436065</v>
      </c>
      <c r="AJ10" s="158">
        <f t="shared" si="12"/>
        <v>-11.406737367436065</v>
      </c>
      <c r="AK10" s="158">
        <f t="shared" si="13"/>
        <v>-52.14349418892867</v>
      </c>
      <c r="AL10" s="158">
        <f t="shared" si="14"/>
        <v>19.33001945405654</v>
      </c>
      <c r="AM10" s="158">
        <f t="shared" si="15"/>
        <v>-16.385712073313133</v>
      </c>
      <c r="AN10" s="158">
        <f t="shared" si="16"/>
        <v>-21.385712073313133</v>
      </c>
      <c r="AO10" s="158">
        <f t="shared" si="17"/>
        <v>-11.385712073313133</v>
      </c>
      <c r="AP10" s="158">
        <f t="shared" si="18"/>
        <v>-53.925841809229652</v>
      </c>
      <c r="AQ10" s="158">
        <f t="shared" si="19"/>
        <v>21.154417662603382</v>
      </c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</row>
    <row r="11" spans="1:130" s="5" customFormat="1" x14ac:dyDescent="0.25">
      <c r="A11" s="36" t="s">
        <v>15</v>
      </c>
      <c r="B11" s="49" t="s">
        <v>97</v>
      </c>
      <c r="C11" s="36" t="s">
        <v>164</v>
      </c>
      <c r="D11" s="40" t="s">
        <v>69</v>
      </c>
      <c r="E11" s="134">
        <v>447.68790000000007</v>
      </c>
      <c r="F11" s="134">
        <f t="shared" si="20"/>
        <v>447.80000000000007</v>
      </c>
      <c r="G11" s="194">
        <v>8.9690000000000006E-2</v>
      </c>
      <c r="H11" s="194">
        <v>2.2409999999999999E-2</v>
      </c>
      <c r="I11" s="188">
        <f t="shared" si="21"/>
        <v>0.11210000000000001</v>
      </c>
      <c r="J11" s="38">
        <f t="shared" si="22"/>
        <v>250.37399554231354</v>
      </c>
      <c r="K11" s="90"/>
      <c r="L11" s="89">
        <v>447.7</v>
      </c>
      <c r="M11" s="94">
        <v>4.4900000000000002E-2</v>
      </c>
      <c r="N11" s="90">
        <v>2.2599999999999999E-2</v>
      </c>
      <c r="O11" s="94">
        <v>6.7500000000000004E-2</v>
      </c>
      <c r="P11" s="90">
        <v>151</v>
      </c>
      <c r="Q11" s="38">
        <f t="shared" si="25"/>
        <v>66.518518518518519</v>
      </c>
      <c r="R11" s="38">
        <f t="shared" si="26"/>
        <v>-49.938677667521461</v>
      </c>
      <c r="S11" s="38">
        <f t="shared" si="27"/>
        <v>33.481481481481481</v>
      </c>
      <c r="T11" s="38">
        <f t="shared" si="28"/>
        <v>0.84783578759482014</v>
      </c>
      <c r="U11" s="38">
        <f t="shared" si="23"/>
        <v>-39.785905441570023</v>
      </c>
      <c r="V11" s="38">
        <f t="shared" si="24"/>
        <v>-39.6902223519931</v>
      </c>
      <c r="W11" s="175" t="s">
        <v>202</v>
      </c>
      <c r="X11" s="158">
        <f t="shared" si="0"/>
        <v>-18.649695628112898</v>
      </c>
      <c r="Y11" s="158">
        <f t="shared" si="1"/>
        <v>-23.649695628112898</v>
      </c>
      <c r="Z11" s="158">
        <f t="shared" si="2"/>
        <v>-13.649695628112898</v>
      </c>
      <c r="AA11" s="158">
        <f t="shared" si="3"/>
        <v>-52.38231516259718</v>
      </c>
      <c r="AB11" s="158">
        <f t="shared" si="4"/>
        <v>15.082923906371381</v>
      </c>
      <c r="AC11" s="158">
        <f t="shared" si="5"/>
        <v>-0.3558718861209974</v>
      </c>
      <c r="AD11" s="158">
        <f t="shared" si="6"/>
        <v>-5.3558718861209975</v>
      </c>
      <c r="AE11" s="158">
        <f t="shared" si="7"/>
        <v>4.6441281138790025</v>
      </c>
      <c r="AF11" s="158">
        <f t="shared" si="8"/>
        <v>-11.688123666866616</v>
      </c>
      <c r="AG11" s="158">
        <f t="shared" si="9"/>
        <v>10.976379894624621</v>
      </c>
      <c r="AH11" s="158">
        <f t="shared" si="10"/>
        <v>-16.406737367436065</v>
      </c>
      <c r="AI11" s="158">
        <f t="shared" si="11"/>
        <v>-21.406737367436065</v>
      </c>
      <c r="AJ11" s="158">
        <f t="shared" si="12"/>
        <v>-11.406737367436065</v>
      </c>
      <c r="AK11" s="158">
        <f t="shared" si="13"/>
        <v>-52.14349418892867</v>
      </c>
      <c r="AL11" s="158">
        <f t="shared" si="14"/>
        <v>19.33001945405654</v>
      </c>
      <c r="AM11" s="158">
        <f t="shared" si="15"/>
        <v>-16.385712073313133</v>
      </c>
      <c r="AN11" s="158">
        <f t="shared" si="16"/>
        <v>-21.385712073313133</v>
      </c>
      <c r="AO11" s="158">
        <f t="shared" si="17"/>
        <v>-11.385712073313133</v>
      </c>
      <c r="AP11" s="158">
        <f t="shared" si="18"/>
        <v>-53.925841809229652</v>
      </c>
      <c r="AQ11" s="158">
        <f t="shared" si="19"/>
        <v>21.154417662603382</v>
      </c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</row>
    <row r="12" spans="1:130" s="5" customFormat="1" x14ac:dyDescent="0.25">
      <c r="A12" s="36" t="s">
        <v>15</v>
      </c>
      <c r="B12" s="49" t="s">
        <v>97</v>
      </c>
      <c r="C12" s="36" t="s">
        <v>164</v>
      </c>
      <c r="D12" s="40" t="s">
        <v>70</v>
      </c>
      <c r="E12" s="134">
        <v>447.28721999999999</v>
      </c>
      <c r="F12" s="134">
        <f t="shared" si="20"/>
        <v>447.4</v>
      </c>
      <c r="G12" s="194">
        <v>9.0240000000000001E-2</v>
      </c>
      <c r="H12" s="194">
        <v>2.2540000000000001E-2</v>
      </c>
      <c r="I12" s="188">
        <f t="shared" si="21"/>
        <v>0.11278000000000001</v>
      </c>
      <c r="J12" s="38">
        <f t="shared" si="22"/>
        <v>252.11824695935604</v>
      </c>
      <c r="K12" s="90"/>
      <c r="L12" s="89">
        <v>447.3</v>
      </c>
      <c r="M12" s="94">
        <v>6.7699999999999996E-2</v>
      </c>
      <c r="N12" s="90">
        <v>2.2599999999999999E-2</v>
      </c>
      <c r="O12" s="94">
        <v>9.0300000000000005E-2</v>
      </c>
      <c r="P12" s="90">
        <v>202</v>
      </c>
      <c r="Q12" s="38">
        <f t="shared" si="25"/>
        <v>74.97231450719822</v>
      </c>
      <c r="R12" s="38">
        <f t="shared" si="26"/>
        <v>-24.97783687943263</v>
      </c>
      <c r="S12" s="38">
        <f t="shared" si="27"/>
        <v>25.027685492801773</v>
      </c>
      <c r="T12" s="38">
        <f t="shared" si="28"/>
        <v>0.26619343389528638</v>
      </c>
      <c r="U12" s="38">
        <f t="shared" si="23"/>
        <v>-19.932612165277529</v>
      </c>
      <c r="V12" s="38">
        <f t="shared" si="24"/>
        <v>-19.87886539899494</v>
      </c>
      <c r="W12" s="175" t="s">
        <v>202</v>
      </c>
      <c r="X12" s="158">
        <f t="shared" si="0"/>
        <v>-18.649695628112898</v>
      </c>
      <c r="Y12" s="158">
        <f t="shared" si="1"/>
        <v>-23.649695628112898</v>
      </c>
      <c r="Z12" s="158">
        <f t="shared" si="2"/>
        <v>-13.649695628112898</v>
      </c>
      <c r="AA12" s="158">
        <f t="shared" si="3"/>
        <v>-52.38231516259718</v>
      </c>
      <c r="AB12" s="158">
        <f t="shared" si="4"/>
        <v>15.082923906371381</v>
      </c>
      <c r="AC12" s="158">
        <f t="shared" si="5"/>
        <v>-0.3558718861209974</v>
      </c>
      <c r="AD12" s="158">
        <f t="shared" si="6"/>
        <v>-5.3558718861209975</v>
      </c>
      <c r="AE12" s="158">
        <f t="shared" si="7"/>
        <v>4.6441281138790025</v>
      </c>
      <c r="AF12" s="158">
        <f t="shared" si="8"/>
        <v>-11.688123666866616</v>
      </c>
      <c r="AG12" s="158">
        <f t="shared" si="9"/>
        <v>10.976379894624621</v>
      </c>
      <c r="AH12" s="158">
        <f t="shared" si="10"/>
        <v>-16.406737367436065</v>
      </c>
      <c r="AI12" s="158">
        <f t="shared" si="11"/>
        <v>-21.406737367436065</v>
      </c>
      <c r="AJ12" s="158">
        <f t="shared" si="12"/>
        <v>-11.406737367436065</v>
      </c>
      <c r="AK12" s="158">
        <f t="shared" si="13"/>
        <v>-52.14349418892867</v>
      </c>
      <c r="AL12" s="158">
        <f t="shared" si="14"/>
        <v>19.33001945405654</v>
      </c>
      <c r="AM12" s="158">
        <f t="shared" si="15"/>
        <v>-16.385712073313133</v>
      </c>
      <c r="AN12" s="158">
        <f t="shared" si="16"/>
        <v>-21.385712073313133</v>
      </c>
      <c r="AO12" s="158">
        <f t="shared" si="17"/>
        <v>-11.385712073313133</v>
      </c>
      <c r="AP12" s="158">
        <f t="shared" si="18"/>
        <v>-53.925841809229652</v>
      </c>
      <c r="AQ12" s="158">
        <f t="shared" si="19"/>
        <v>21.154417662603382</v>
      </c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</row>
    <row r="13" spans="1:130" s="5" customFormat="1" x14ac:dyDescent="0.25">
      <c r="A13" s="36" t="s">
        <v>16</v>
      </c>
      <c r="B13" s="49" t="s">
        <v>180</v>
      </c>
      <c r="C13" s="36" t="s">
        <v>45</v>
      </c>
      <c r="D13" s="40" t="s">
        <v>68</v>
      </c>
      <c r="E13" s="134">
        <v>447.58762999999993</v>
      </c>
      <c r="F13" s="134">
        <f t="shared" si="20"/>
        <v>447.69999999999993</v>
      </c>
      <c r="G13" s="194">
        <v>8.9870000000000005E-2</v>
      </c>
      <c r="H13" s="194">
        <v>2.2499999999999999E-2</v>
      </c>
      <c r="I13" s="188">
        <f t="shared" si="21"/>
        <v>0.11237</v>
      </c>
      <c r="J13" s="38">
        <f t="shared" si="22"/>
        <v>251.03319949714759</v>
      </c>
      <c r="K13" s="90">
        <v>447</v>
      </c>
      <c r="L13" s="90">
        <v>447</v>
      </c>
      <c r="M13" s="94">
        <v>7.3400000000000007E-2</v>
      </c>
      <c r="N13" s="90">
        <v>1.15E-2</v>
      </c>
      <c r="O13" s="94">
        <v>8.4900000000000003E-2</v>
      </c>
      <c r="P13" s="90">
        <v>190</v>
      </c>
      <c r="Q13" s="38">
        <f t="shared" si="25"/>
        <v>86.454652532391052</v>
      </c>
      <c r="R13" s="38">
        <f t="shared" si="26"/>
        <v>-18.326471570045619</v>
      </c>
      <c r="S13" s="38">
        <f t="shared" si="27"/>
        <v>13.54534746760895</v>
      </c>
      <c r="T13" s="38">
        <f t="shared" si="28"/>
        <v>-48.888888888888886</v>
      </c>
      <c r="U13" s="38">
        <f t="shared" si="23"/>
        <v>-24.446026519533678</v>
      </c>
      <c r="V13" s="38">
        <f t="shared" si="24"/>
        <v>-24.31279990830101</v>
      </c>
      <c r="W13" s="175"/>
      <c r="X13" s="158">
        <f t="shared" si="0"/>
        <v>-18.649695628112898</v>
      </c>
      <c r="Y13" s="158">
        <f t="shared" si="1"/>
        <v>-23.649695628112898</v>
      </c>
      <c r="Z13" s="158">
        <f t="shared" si="2"/>
        <v>-13.649695628112898</v>
      </c>
      <c r="AA13" s="158">
        <f t="shared" si="3"/>
        <v>-52.38231516259718</v>
      </c>
      <c r="AB13" s="158">
        <f t="shared" si="4"/>
        <v>15.082923906371381</v>
      </c>
      <c r="AC13" s="158">
        <f t="shared" si="5"/>
        <v>-0.3558718861209974</v>
      </c>
      <c r="AD13" s="158">
        <f t="shared" si="6"/>
        <v>-5.3558718861209975</v>
      </c>
      <c r="AE13" s="158">
        <f t="shared" si="7"/>
        <v>4.6441281138790025</v>
      </c>
      <c r="AF13" s="158">
        <f t="shared" si="8"/>
        <v>-11.688123666866616</v>
      </c>
      <c r="AG13" s="158">
        <f t="shared" si="9"/>
        <v>10.976379894624621</v>
      </c>
      <c r="AH13" s="158">
        <f t="shared" si="10"/>
        <v>-16.406737367436065</v>
      </c>
      <c r="AI13" s="158">
        <f t="shared" si="11"/>
        <v>-21.406737367436065</v>
      </c>
      <c r="AJ13" s="158">
        <f t="shared" si="12"/>
        <v>-11.406737367436065</v>
      </c>
      <c r="AK13" s="158">
        <f t="shared" si="13"/>
        <v>-52.14349418892867</v>
      </c>
      <c r="AL13" s="158">
        <f t="shared" si="14"/>
        <v>19.33001945405654</v>
      </c>
      <c r="AM13" s="158">
        <f t="shared" si="15"/>
        <v>-16.385712073313133</v>
      </c>
      <c r="AN13" s="158">
        <f t="shared" si="16"/>
        <v>-21.385712073313133</v>
      </c>
      <c r="AO13" s="158">
        <f t="shared" si="17"/>
        <v>-11.385712073313133</v>
      </c>
      <c r="AP13" s="158">
        <f t="shared" si="18"/>
        <v>-53.925841809229652</v>
      </c>
      <c r="AQ13" s="158">
        <f t="shared" si="19"/>
        <v>21.154417662603382</v>
      </c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</row>
    <row r="14" spans="1:130" s="5" customFormat="1" x14ac:dyDescent="0.25">
      <c r="A14" s="36" t="s">
        <v>16</v>
      </c>
      <c r="B14" s="49" t="s">
        <v>180</v>
      </c>
      <c r="C14" s="36" t="s">
        <v>45</v>
      </c>
      <c r="D14" s="40" t="s">
        <v>69</v>
      </c>
      <c r="E14" s="134">
        <v>447.78756999999996</v>
      </c>
      <c r="F14" s="134">
        <f t="shared" si="20"/>
        <v>447.89999999999992</v>
      </c>
      <c r="G14" s="194">
        <v>8.9639999999999997E-2</v>
      </c>
      <c r="H14" s="194">
        <v>2.2790000000000001E-2</v>
      </c>
      <c r="I14" s="188">
        <f t="shared" si="21"/>
        <v>0.11243</v>
      </c>
      <c r="J14" s="38">
        <f t="shared" si="22"/>
        <v>251.05508891530374</v>
      </c>
      <c r="K14" s="90">
        <v>447</v>
      </c>
      <c r="L14" s="90">
        <v>447</v>
      </c>
      <c r="M14" s="94">
        <v>7.3099999999999998E-2</v>
      </c>
      <c r="N14" s="90">
        <v>1.2800000000000001E-2</v>
      </c>
      <c r="O14" s="94">
        <v>8.5900000000000004E-2</v>
      </c>
      <c r="P14" s="90">
        <v>192</v>
      </c>
      <c r="Q14" s="38">
        <f t="shared" si="25"/>
        <v>85.098952270081483</v>
      </c>
      <c r="R14" s="38">
        <f t="shared" si="26"/>
        <v>-18.451584114234716</v>
      </c>
      <c r="S14" s="38">
        <f t="shared" si="27"/>
        <v>14.90104772991851</v>
      </c>
      <c r="T14" s="38">
        <f t="shared" si="28"/>
        <v>-43.835015357612988</v>
      </c>
      <c r="U14" s="38">
        <f t="shared" si="23"/>
        <v>-23.596904740727563</v>
      </c>
      <c r="V14" s="38">
        <f t="shared" si="24"/>
        <v>-23.522761147943367</v>
      </c>
      <c r="W14" s="175"/>
      <c r="X14" s="158">
        <f t="shared" si="0"/>
        <v>-18.649695628112898</v>
      </c>
      <c r="Y14" s="158">
        <f t="shared" si="1"/>
        <v>-23.649695628112898</v>
      </c>
      <c r="Z14" s="158">
        <f t="shared" si="2"/>
        <v>-13.649695628112898</v>
      </c>
      <c r="AA14" s="158">
        <f t="shared" si="3"/>
        <v>-52.38231516259718</v>
      </c>
      <c r="AB14" s="158">
        <f t="shared" si="4"/>
        <v>15.082923906371381</v>
      </c>
      <c r="AC14" s="158">
        <f t="shared" si="5"/>
        <v>-0.3558718861209974</v>
      </c>
      <c r="AD14" s="158">
        <f t="shared" si="6"/>
        <v>-5.3558718861209975</v>
      </c>
      <c r="AE14" s="158">
        <f t="shared" si="7"/>
        <v>4.6441281138790025</v>
      </c>
      <c r="AF14" s="158">
        <f t="shared" si="8"/>
        <v>-11.688123666866616</v>
      </c>
      <c r="AG14" s="158">
        <f t="shared" si="9"/>
        <v>10.976379894624621</v>
      </c>
      <c r="AH14" s="158">
        <f t="shared" si="10"/>
        <v>-16.406737367436065</v>
      </c>
      <c r="AI14" s="158">
        <f t="shared" si="11"/>
        <v>-21.406737367436065</v>
      </c>
      <c r="AJ14" s="158">
        <f t="shared" si="12"/>
        <v>-11.406737367436065</v>
      </c>
      <c r="AK14" s="158">
        <f t="shared" si="13"/>
        <v>-52.14349418892867</v>
      </c>
      <c r="AL14" s="158">
        <f t="shared" si="14"/>
        <v>19.33001945405654</v>
      </c>
      <c r="AM14" s="158">
        <f t="shared" si="15"/>
        <v>-16.385712073313133</v>
      </c>
      <c r="AN14" s="158">
        <f t="shared" si="16"/>
        <v>-21.385712073313133</v>
      </c>
      <c r="AO14" s="158">
        <f t="shared" si="17"/>
        <v>-11.385712073313133</v>
      </c>
      <c r="AP14" s="158">
        <f t="shared" si="18"/>
        <v>-53.925841809229652</v>
      </c>
      <c r="AQ14" s="158">
        <f t="shared" si="19"/>
        <v>21.154417662603382</v>
      </c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</row>
    <row r="15" spans="1:130" s="5" customFormat="1" x14ac:dyDescent="0.25">
      <c r="A15" s="36" t="s">
        <v>16</v>
      </c>
      <c r="B15" s="49" t="s">
        <v>180</v>
      </c>
      <c r="C15" s="36" t="s">
        <v>45</v>
      </c>
      <c r="D15" s="40" t="s">
        <v>70</v>
      </c>
      <c r="E15" s="134">
        <v>447.28728999999998</v>
      </c>
      <c r="F15" s="134">
        <f t="shared" si="20"/>
        <v>447.4</v>
      </c>
      <c r="G15" s="194">
        <v>9.0090000000000003E-2</v>
      </c>
      <c r="H15" s="194">
        <v>2.2620000000000001E-2</v>
      </c>
      <c r="I15" s="188">
        <f t="shared" si="21"/>
        <v>0.11271</v>
      </c>
      <c r="J15" s="38">
        <f t="shared" si="22"/>
        <v>251.96173830610721</v>
      </c>
      <c r="K15" s="90">
        <v>447</v>
      </c>
      <c r="L15" s="90">
        <v>447</v>
      </c>
      <c r="M15" s="90">
        <v>6.9800000000000001E-2</v>
      </c>
      <c r="N15" s="90">
        <v>1.52E-2</v>
      </c>
      <c r="O15" s="94">
        <v>8.5000000000000006E-2</v>
      </c>
      <c r="P15" s="90">
        <v>190</v>
      </c>
      <c r="Q15" s="38">
        <f t="shared" si="25"/>
        <v>82.117647058823522</v>
      </c>
      <c r="R15" s="38">
        <f t="shared" si="26"/>
        <v>-22.521922521922523</v>
      </c>
      <c r="S15" s="38">
        <f t="shared" si="27"/>
        <v>17.882352941176467</v>
      </c>
      <c r="T15" s="38">
        <f t="shared" si="28"/>
        <v>-32.802829354553495</v>
      </c>
      <c r="U15" s="38">
        <f t="shared" si="23"/>
        <v>-24.58521870286576</v>
      </c>
      <c r="V15" s="38">
        <f t="shared" si="24"/>
        <v>-24.591725205050842</v>
      </c>
      <c r="W15" s="175"/>
      <c r="X15" s="158">
        <f t="shared" si="0"/>
        <v>-18.649695628112898</v>
      </c>
      <c r="Y15" s="158">
        <f t="shared" si="1"/>
        <v>-23.649695628112898</v>
      </c>
      <c r="Z15" s="158">
        <f t="shared" si="2"/>
        <v>-13.649695628112898</v>
      </c>
      <c r="AA15" s="158">
        <f t="shared" si="3"/>
        <v>-52.38231516259718</v>
      </c>
      <c r="AB15" s="158">
        <f t="shared" si="4"/>
        <v>15.082923906371381</v>
      </c>
      <c r="AC15" s="158">
        <f t="shared" si="5"/>
        <v>-0.3558718861209974</v>
      </c>
      <c r="AD15" s="158">
        <f t="shared" si="6"/>
        <v>-5.3558718861209975</v>
      </c>
      <c r="AE15" s="158">
        <f t="shared" si="7"/>
        <v>4.6441281138790025</v>
      </c>
      <c r="AF15" s="158">
        <f t="shared" si="8"/>
        <v>-11.688123666866616</v>
      </c>
      <c r="AG15" s="158">
        <f t="shared" si="9"/>
        <v>10.976379894624621</v>
      </c>
      <c r="AH15" s="158">
        <f t="shared" si="10"/>
        <v>-16.406737367436065</v>
      </c>
      <c r="AI15" s="158">
        <f t="shared" si="11"/>
        <v>-21.406737367436065</v>
      </c>
      <c r="AJ15" s="158">
        <f t="shared" si="12"/>
        <v>-11.406737367436065</v>
      </c>
      <c r="AK15" s="158">
        <f t="shared" si="13"/>
        <v>-52.14349418892867</v>
      </c>
      <c r="AL15" s="158">
        <f t="shared" si="14"/>
        <v>19.33001945405654</v>
      </c>
      <c r="AM15" s="158">
        <f t="shared" si="15"/>
        <v>-16.385712073313133</v>
      </c>
      <c r="AN15" s="158">
        <f t="shared" si="16"/>
        <v>-21.385712073313133</v>
      </c>
      <c r="AO15" s="158">
        <f t="shared" si="17"/>
        <v>-11.385712073313133</v>
      </c>
      <c r="AP15" s="158">
        <f t="shared" si="18"/>
        <v>-53.925841809229652</v>
      </c>
      <c r="AQ15" s="158">
        <f t="shared" si="19"/>
        <v>21.154417662603382</v>
      </c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</row>
    <row r="16" spans="1:130" s="5" customFormat="1" x14ac:dyDescent="0.25">
      <c r="A16" s="36" t="s">
        <v>17</v>
      </c>
      <c r="B16" s="49" t="s">
        <v>98</v>
      </c>
      <c r="C16" s="36" t="s">
        <v>46</v>
      </c>
      <c r="D16" s="40" t="s">
        <v>68</v>
      </c>
      <c r="E16" s="134">
        <v>445.98758000000004</v>
      </c>
      <c r="F16" s="134">
        <f t="shared" si="20"/>
        <v>446.1</v>
      </c>
      <c r="G16" s="194">
        <v>8.9660000000000004E-2</v>
      </c>
      <c r="H16" s="194">
        <v>2.2759999999999999E-2</v>
      </c>
      <c r="I16" s="188">
        <f t="shared" si="21"/>
        <v>0.11242000000000001</v>
      </c>
      <c r="J16" s="38">
        <f t="shared" si="22"/>
        <v>252.045824051045</v>
      </c>
      <c r="K16" s="89">
        <v>445.9</v>
      </c>
      <c r="L16" s="89">
        <v>446</v>
      </c>
      <c r="M16" s="94">
        <v>8.3199999999999996E-2</v>
      </c>
      <c r="N16" s="90">
        <v>2.35E-2</v>
      </c>
      <c r="O16" s="94">
        <v>0.1067</v>
      </c>
      <c r="P16" s="90">
        <v>239</v>
      </c>
      <c r="Q16" s="38">
        <f t="shared" si="25"/>
        <v>77.975632614807864</v>
      </c>
      <c r="R16" s="38">
        <f t="shared" si="26"/>
        <v>-7.2049966540263295</v>
      </c>
      <c r="S16" s="38">
        <f t="shared" si="27"/>
        <v>22.024367385192125</v>
      </c>
      <c r="T16" s="38">
        <f t="shared" si="28"/>
        <v>3.2513181019332213</v>
      </c>
      <c r="U16" s="38">
        <f t="shared" si="23"/>
        <v>-5.0880626223092005</v>
      </c>
      <c r="V16" s="38">
        <f t="shared" si="24"/>
        <v>-5.1759730994007374</v>
      </c>
      <c r="W16" s="175"/>
      <c r="X16" s="158">
        <f t="shared" si="0"/>
        <v>-18.649695628112898</v>
      </c>
      <c r="Y16" s="158">
        <f t="shared" si="1"/>
        <v>-23.649695628112898</v>
      </c>
      <c r="Z16" s="158">
        <f t="shared" si="2"/>
        <v>-13.649695628112898</v>
      </c>
      <c r="AA16" s="158">
        <f t="shared" si="3"/>
        <v>-52.38231516259718</v>
      </c>
      <c r="AB16" s="158">
        <f t="shared" si="4"/>
        <v>15.082923906371381</v>
      </c>
      <c r="AC16" s="158">
        <f t="shared" si="5"/>
        <v>-0.3558718861209974</v>
      </c>
      <c r="AD16" s="158">
        <f t="shared" si="6"/>
        <v>-5.3558718861209975</v>
      </c>
      <c r="AE16" s="158">
        <f t="shared" si="7"/>
        <v>4.6441281138790025</v>
      </c>
      <c r="AF16" s="158">
        <f t="shared" si="8"/>
        <v>-11.688123666866616</v>
      </c>
      <c r="AG16" s="158">
        <f t="shared" si="9"/>
        <v>10.976379894624621</v>
      </c>
      <c r="AH16" s="158">
        <f t="shared" si="10"/>
        <v>-16.406737367436065</v>
      </c>
      <c r="AI16" s="158">
        <f t="shared" si="11"/>
        <v>-21.406737367436065</v>
      </c>
      <c r="AJ16" s="158">
        <f t="shared" si="12"/>
        <v>-11.406737367436065</v>
      </c>
      <c r="AK16" s="158">
        <f t="shared" si="13"/>
        <v>-52.14349418892867</v>
      </c>
      <c r="AL16" s="158">
        <f t="shared" si="14"/>
        <v>19.33001945405654</v>
      </c>
      <c r="AM16" s="158">
        <f t="shared" si="15"/>
        <v>-16.385712073313133</v>
      </c>
      <c r="AN16" s="158">
        <f t="shared" si="16"/>
        <v>-21.385712073313133</v>
      </c>
      <c r="AO16" s="158">
        <f t="shared" si="17"/>
        <v>-11.385712073313133</v>
      </c>
      <c r="AP16" s="158">
        <f t="shared" si="18"/>
        <v>-53.925841809229652</v>
      </c>
      <c r="AQ16" s="158">
        <f t="shared" si="19"/>
        <v>21.154417662603382</v>
      </c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</row>
    <row r="17" spans="1:130" s="5" customFormat="1" x14ac:dyDescent="0.25">
      <c r="A17" s="36" t="s">
        <v>17</v>
      </c>
      <c r="B17" s="49" t="s">
        <v>98</v>
      </c>
      <c r="C17" s="36" t="s">
        <v>46</v>
      </c>
      <c r="D17" s="40" t="s">
        <v>69</v>
      </c>
      <c r="E17" s="134">
        <v>446.08729</v>
      </c>
      <c r="F17" s="134">
        <f t="shared" si="20"/>
        <v>446.2</v>
      </c>
      <c r="G17" s="194">
        <v>9.0200000000000002E-2</v>
      </c>
      <c r="H17" s="194">
        <v>2.2509999999999999E-2</v>
      </c>
      <c r="I17" s="188">
        <f t="shared" si="21"/>
        <v>0.11271</v>
      </c>
      <c r="J17" s="38">
        <f t="shared" si="22"/>
        <v>252.63946498977549</v>
      </c>
      <c r="K17" s="89">
        <v>445.9</v>
      </c>
      <c r="L17" s="89">
        <v>446</v>
      </c>
      <c r="M17" s="90">
        <v>8.0500000000000002E-2</v>
      </c>
      <c r="N17" s="94">
        <v>2.3E-2</v>
      </c>
      <c r="O17" s="94">
        <v>0.10349999999999999</v>
      </c>
      <c r="P17" s="90">
        <v>232</v>
      </c>
      <c r="Q17" s="38">
        <f t="shared" si="25"/>
        <v>77.777777777777786</v>
      </c>
      <c r="R17" s="38">
        <f t="shared" si="26"/>
        <v>-10.753880266075388</v>
      </c>
      <c r="S17" s="38">
        <f t="shared" si="27"/>
        <v>22.222222222222225</v>
      </c>
      <c r="T17" s="38">
        <f t="shared" si="28"/>
        <v>2.1768103065304349</v>
      </c>
      <c r="U17" s="38">
        <f t="shared" si="23"/>
        <v>-8.1714133617247882</v>
      </c>
      <c r="V17" s="38">
        <f t="shared" si="24"/>
        <v>-8.1695332083650456</v>
      </c>
      <c r="W17" s="175"/>
      <c r="X17" s="158">
        <f t="shared" si="0"/>
        <v>-18.649695628112898</v>
      </c>
      <c r="Y17" s="158">
        <f t="shared" si="1"/>
        <v>-23.649695628112898</v>
      </c>
      <c r="Z17" s="158">
        <f t="shared" si="2"/>
        <v>-13.649695628112898</v>
      </c>
      <c r="AA17" s="158">
        <f t="shared" si="3"/>
        <v>-52.38231516259718</v>
      </c>
      <c r="AB17" s="158">
        <f t="shared" si="4"/>
        <v>15.082923906371381</v>
      </c>
      <c r="AC17" s="158">
        <f t="shared" si="5"/>
        <v>-0.3558718861209974</v>
      </c>
      <c r="AD17" s="158">
        <f t="shared" si="6"/>
        <v>-5.3558718861209975</v>
      </c>
      <c r="AE17" s="158">
        <f t="shared" si="7"/>
        <v>4.6441281138790025</v>
      </c>
      <c r="AF17" s="158">
        <f t="shared" si="8"/>
        <v>-11.688123666866616</v>
      </c>
      <c r="AG17" s="158">
        <f t="shared" si="9"/>
        <v>10.976379894624621</v>
      </c>
      <c r="AH17" s="158">
        <f t="shared" si="10"/>
        <v>-16.406737367436065</v>
      </c>
      <c r="AI17" s="158">
        <f t="shared" si="11"/>
        <v>-21.406737367436065</v>
      </c>
      <c r="AJ17" s="158">
        <f t="shared" si="12"/>
        <v>-11.406737367436065</v>
      </c>
      <c r="AK17" s="158">
        <f t="shared" si="13"/>
        <v>-52.14349418892867</v>
      </c>
      <c r="AL17" s="158">
        <f t="shared" si="14"/>
        <v>19.33001945405654</v>
      </c>
      <c r="AM17" s="158">
        <f t="shared" si="15"/>
        <v>-16.385712073313133</v>
      </c>
      <c r="AN17" s="158">
        <f t="shared" si="16"/>
        <v>-21.385712073313133</v>
      </c>
      <c r="AO17" s="158">
        <f t="shared" si="17"/>
        <v>-11.385712073313133</v>
      </c>
      <c r="AP17" s="158">
        <f t="shared" si="18"/>
        <v>-53.925841809229652</v>
      </c>
      <c r="AQ17" s="158">
        <f t="shared" si="19"/>
        <v>21.154417662603382</v>
      </c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</row>
    <row r="18" spans="1:130" s="5" customFormat="1" x14ac:dyDescent="0.25">
      <c r="A18" s="36" t="s">
        <v>17</v>
      </c>
      <c r="B18" s="49" t="s">
        <v>98</v>
      </c>
      <c r="C18" s="36" t="s">
        <v>46</v>
      </c>
      <c r="D18" s="40" t="s">
        <v>70</v>
      </c>
      <c r="E18" s="134">
        <v>446.48772000000002</v>
      </c>
      <c r="F18" s="134">
        <f t="shared" si="20"/>
        <v>446.6</v>
      </c>
      <c r="G18" s="194">
        <v>8.9779999999999999E-2</v>
      </c>
      <c r="H18" s="194">
        <v>2.2499999999999999E-2</v>
      </c>
      <c r="I18" s="188">
        <f t="shared" si="21"/>
        <v>0.11227999999999999</v>
      </c>
      <c r="J18" s="38">
        <f t="shared" si="22"/>
        <v>251.45001900380987</v>
      </c>
      <c r="K18" s="89">
        <v>446.3</v>
      </c>
      <c r="L18" s="89">
        <v>446.4</v>
      </c>
      <c r="M18" s="90">
        <v>9.1200000000000003E-2</v>
      </c>
      <c r="N18" s="94">
        <v>2.3900000000000001E-2</v>
      </c>
      <c r="O18" s="94">
        <v>0.11509999999999999</v>
      </c>
      <c r="P18" s="90">
        <v>258</v>
      </c>
      <c r="Q18" s="38">
        <f t="shared" si="25"/>
        <v>79.235447437011302</v>
      </c>
      <c r="R18" s="38">
        <f t="shared" si="26"/>
        <v>1.5816440187124132</v>
      </c>
      <c r="S18" s="38">
        <f t="shared" si="27"/>
        <v>20.764552562988708</v>
      </c>
      <c r="T18" s="38">
        <f t="shared" si="28"/>
        <v>6.2222222222222312</v>
      </c>
      <c r="U18" s="38">
        <f t="shared" si="23"/>
        <v>2.5115781973637366</v>
      </c>
      <c r="V18" s="38">
        <f t="shared" si="24"/>
        <v>2.6048838739960032</v>
      </c>
      <c r="W18" s="175"/>
      <c r="X18" s="158">
        <f t="shared" si="0"/>
        <v>-18.649695628112898</v>
      </c>
      <c r="Y18" s="158">
        <f t="shared" si="1"/>
        <v>-23.649695628112898</v>
      </c>
      <c r="Z18" s="158">
        <f t="shared" si="2"/>
        <v>-13.649695628112898</v>
      </c>
      <c r="AA18" s="158">
        <f t="shared" si="3"/>
        <v>-52.38231516259718</v>
      </c>
      <c r="AB18" s="158">
        <f t="shared" si="4"/>
        <v>15.082923906371381</v>
      </c>
      <c r="AC18" s="158">
        <f t="shared" si="5"/>
        <v>-0.3558718861209974</v>
      </c>
      <c r="AD18" s="158">
        <f t="shared" si="6"/>
        <v>-5.3558718861209975</v>
      </c>
      <c r="AE18" s="158">
        <f t="shared" si="7"/>
        <v>4.6441281138790025</v>
      </c>
      <c r="AF18" s="158">
        <f t="shared" si="8"/>
        <v>-11.688123666866616</v>
      </c>
      <c r="AG18" s="158">
        <f t="shared" si="9"/>
        <v>10.976379894624621</v>
      </c>
      <c r="AH18" s="158">
        <f t="shared" si="10"/>
        <v>-16.406737367436065</v>
      </c>
      <c r="AI18" s="158">
        <f t="shared" si="11"/>
        <v>-21.406737367436065</v>
      </c>
      <c r="AJ18" s="158">
        <f t="shared" si="12"/>
        <v>-11.406737367436065</v>
      </c>
      <c r="AK18" s="158">
        <f t="shared" si="13"/>
        <v>-52.14349418892867</v>
      </c>
      <c r="AL18" s="158">
        <f t="shared" si="14"/>
        <v>19.33001945405654</v>
      </c>
      <c r="AM18" s="158">
        <f t="shared" si="15"/>
        <v>-16.385712073313133</v>
      </c>
      <c r="AN18" s="158">
        <f t="shared" si="16"/>
        <v>-21.385712073313133</v>
      </c>
      <c r="AO18" s="158">
        <f t="shared" si="17"/>
        <v>-11.385712073313133</v>
      </c>
      <c r="AP18" s="158">
        <f t="shared" si="18"/>
        <v>-53.925841809229652</v>
      </c>
      <c r="AQ18" s="158">
        <f t="shared" si="19"/>
        <v>21.154417662603382</v>
      </c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</row>
    <row r="19" spans="1:130" s="5" customFormat="1" x14ac:dyDescent="0.25">
      <c r="A19" s="36" t="s">
        <v>18</v>
      </c>
      <c r="B19" s="49" t="s">
        <v>99</v>
      </c>
      <c r="C19" s="36" t="s">
        <v>195</v>
      </c>
      <c r="D19" s="40" t="s">
        <v>68</v>
      </c>
      <c r="E19" s="134">
        <v>445.68711999999999</v>
      </c>
      <c r="F19" s="134">
        <f t="shared" si="20"/>
        <v>445.79999999999995</v>
      </c>
      <c r="G19" s="194">
        <v>9.0179999999999996E-2</v>
      </c>
      <c r="H19" s="194">
        <v>2.2700000000000001E-2</v>
      </c>
      <c r="I19" s="188">
        <f t="shared" si="21"/>
        <v>0.11287999999999999</v>
      </c>
      <c r="J19" s="38">
        <f t="shared" si="22"/>
        <v>253.24764190971621</v>
      </c>
      <c r="K19" s="89">
        <v>445.7</v>
      </c>
      <c r="L19" s="90">
        <v>445.8</v>
      </c>
      <c r="M19" s="94">
        <v>7.1900000000000006E-2</v>
      </c>
      <c r="N19" s="94">
        <v>2.12E-2</v>
      </c>
      <c r="O19" s="94">
        <v>9.3100000000000002E-2</v>
      </c>
      <c r="P19" s="90">
        <v>209</v>
      </c>
      <c r="Q19" s="38">
        <f t="shared" si="25"/>
        <v>77.228786251342655</v>
      </c>
      <c r="R19" s="38">
        <f t="shared" si="26"/>
        <v>-20.270569971168765</v>
      </c>
      <c r="S19" s="38">
        <f t="shared" si="27"/>
        <v>22.771213748657356</v>
      </c>
      <c r="T19" s="38">
        <f t="shared" si="28"/>
        <v>-6.6079295154185074</v>
      </c>
      <c r="U19" s="38">
        <f t="shared" si="23"/>
        <v>-17.523033309709422</v>
      </c>
      <c r="V19" s="38">
        <f t="shared" si="24"/>
        <v>-17.472084468802542</v>
      </c>
      <c r="W19" s="175"/>
      <c r="X19" s="158">
        <f t="shared" si="0"/>
        <v>-18.649695628112898</v>
      </c>
      <c r="Y19" s="158">
        <f t="shared" si="1"/>
        <v>-23.649695628112898</v>
      </c>
      <c r="Z19" s="158">
        <f t="shared" si="2"/>
        <v>-13.649695628112898</v>
      </c>
      <c r="AA19" s="158">
        <f t="shared" si="3"/>
        <v>-52.38231516259718</v>
      </c>
      <c r="AB19" s="158">
        <f t="shared" si="4"/>
        <v>15.082923906371381</v>
      </c>
      <c r="AC19" s="158">
        <f t="shared" si="5"/>
        <v>-0.3558718861209974</v>
      </c>
      <c r="AD19" s="158">
        <f t="shared" si="6"/>
        <v>-5.3558718861209975</v>
      </c>
      <c r="AE19" s="158">
        <f t="shared" si="7"/>
        <v>4.6441281138790025</v>
      </c>
      <c r="AF19" s="158">
        <f t="shared" si="8"/>
        <v>-11.688123666866616</v>
      </c>
      <c r="AG19" s="158">
        <f t="shared" si="9"/>
        <v>10.976379894624621</v>
      </c>
      <c r="AH19" s="158">
        <f t="shared" si="10"/>
        <v>-16.406737367436065</v>
      </c>
      <c r="AI19" s="158">
        <f t="shared" si="11"/>
        <v>-21.406737367436065</v>
      </c>
      <c r="AJ19" s="158">
        <f t="shared" si="12"/>
        <v>-11.406737367436065</v>
      </c>
      <c r="AK19" s="158">
        <f t="shared" si="13"/>
        <v>-52.14349418892867</v>
      </c>
      <c r="AL19" s="158">
        <f t="shared" si="14"/>
        <v>19.33001945405654</v>
      </c>
      <c r="AM19" s="158">
        <f t="shared" si="15"/>
        <v>-16.385712073313133</v>
      </c>
      <c r="AN19" s="158">
        <f t="shared" si="16"/>
        <v>-21.385712073313133</v>
      </c>
      <c r="AO19" s="158">
        <f t="shared" si="17"/>
        <v>-11.385712073313133</v>
      </c>
      <c r="AP19" s="158">
        <f t="shared" si="18"/>
        <v>-53.925841809229652</v>
      </c>
      <c r="AQ19" s="158">
        <f t="shared" si="19"/>
        <v>21.154417662603382</v>
      </c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</row>
    <row r="20" spans="1:130" s="5" customFormat="1" x14ac:dyDescent="0.25">
      <c r="A20" s="36" t="s">
        <v>18</v>
      </c>
      <c r="B20" s="49" t="s">
        <v>99</v>
      </c>
      <c r="C20" s="36" t="s">
        <v>195</v>
      </c>
      <c r="D20" s="40" t="s">
        <v>69</v>
      </c>
      <c r="E20" s="134">
        <v>445.68732</v>
      </c>
      <c r="F20" s="134">
        <f t="shared" si="20"/>
        <v>445.8</v>
      </c>
      <c r="G20" s="194">
        <v>9.035E-2</v>
      </c>
      <c r="H20" s="194">
        <v>2.2329999999999999E-2</v>
      </c>
      <c r="I20" s="188">
        <f t="shared" si="21"/>
        <v>0.11268</v>
      </c>
      <c r="J20" s="38">
        <f t="shared" si="22"/>
        <v>252.7988688712893</v>
      </c>
      <c r="K20" s="90">
        <v>445.6</v>
      </c>
      <c r="L20" s="89">
        <v>445.7</v>
      </c>
      <c r="M20" s="94">
        <v>7.3499999999999996E-2</v>
      </c>
      <c r="N20" s="94">
        <v>2.2200000000000001E-2</v>
      </c>
      <c r="O20" s="94">
        <v>9.5699999999999993E-2</v>
      </c>
      <c r="P20" s="90">
        <v>215</v>
      </c>
      <c r="Q20" s="38">
        <f t="shared" si="25"/>
        <v>76.8025078369906</v>
      </c>
      <c r="R20" s="38">
        <f t="shared" si="26"/>
        <v>-18.649695628112898</v>
      </c>
      <c r="S20" s="38">
        <f t="shared" si="27"/>
        <v>23.197492163009407</v>
      </c>
      <c r="T20" s="38">
        <f t="shared" si="28"/>
        <v>-0.5821764442454016</v>
      </c>
      <c r="U20" s="38">
        <f t="shared" si="23"/>
        <v>-15.069222577209807</v>
      </c>
      <c r="V20" s="38">
        <f t="shared" si="24"/>
        <v>-14.952151107343095</v>
      </c>
      <c r="W20" s="175"/>
      <c r="X20" s="158">
        <f t="shared" si="0"/>
        <v>-18.649695628112898</v>
      </c>
      <c r="Y20" s="158">
        <f t="shared" si="1"/>
        <v>-23.649695628112898</v>
      </c>
      <c r="Z20" s="158">
        <f t="shared" si="2"/>
        <v>-13.649695628112898</v>
      </c>
      <c r="AA20" s="158">
        <f t="shared" si="3"/>
        <v>-52.38231516259718</v>
      </c>
      <c r="AB20" s="158">
        <f t="shared" si="4"/>
        <v>15.082923906371381</v>
      </c>
      <c r="AC20" s="158">
        <f t="shared" si="5"/>
        <v>-0.3558718861209974</v>
      </c>
      <c r="AD20" s="158">
        <f t="shared" si="6"/>
        <v>-5.3558718861209975</v>
      </c>
      <c r="AE20" s="158">
        <f t="shared" si="7"/>
        <v>4.6441281138790025</v>
      </c>
      <c r="AF20" s="158">
        <f t="shared" si="8"/>
        <v>-11.688123666866616</v>
      </c>
      <c r="AG20" s="158">
        <f t="shared" si="9"/>
        <v>10.976379894624621</v>
      </c>
      <c r="AH20" s="158">
        <f t="shared" si="10"/>
        <v>-16.406737367436065</v>
      </c>
      <c r="AI20" s="158">
        <f t="shared" si="11"/>
        <v>-21.406737367436065</v>
      </c>
      <c r="AJ20" s="158">
        <f t="shared" si="12"/>
        <v>-11.406737367436065</v>
      </c>
      <c r="AK20" s="158">
        <f t="shared" si="13"/>
        <v>-52.14349418892867</v>
      </c>
      <c r="AL20" s="158">
        <f t="shared" si="14"/>
        <v>19.33001945405654</v>
      </c>
      <c r="AM20" s="158">
        <f t="shared" si="15"/>
        <v>-16.385712073313133</v>
      </c>
      <c r="AN20" s="158">
        <f t="shared" si="16"/>
        <v>-21.385712073313133</v>
      </c>
      <c r="AO20" s="158">
        <f t="shared" si="17"/>
        <v>-11.385712073313133</v>
      </c>
      <c r="AP20" s="158">
        <f t="shared" si="18"/>
        <v>-53.925841809229652</v>
      </c>
      <c r="AQ20" s="158">
        <f t="shared" si="19"/>
        <v>21.154417662603382</v>
      </c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</row>
    <row r="21" spans="1:130" s="5" customFormat="1" x14ac:dyDescent="0.25">
      <c r="A21" s="36" t="s">
        <v>18</v>
      </c>
      <c r="B21" s="49" t="s">
        <v>99</v>
      </c>
      <c r="C21" s="36" t="s">
        <v>195</v>
      </c>
      <c r="D21" s="40" t="s">
        <v>70</v>
      </c>
      <c r="E21" s="134">
        <v>446.58765000000005</v>
      </c>
      <c r="F21" s="134">
        <f t="shared" si="20"/>
        <v>446.70000000000005</v>
      </c>
      <c r="G21" s="194">
        <v>9.0010000000000007E-2</v>
      </c>
      <c r="H21" s="194">
        <v>2.2339999999999999E-2</v>
      </c>
      <c r="I21" s="188">
        <f t="shared" si="21"/>
        <v>0.11235000000000001</v>
      </c>
      <c r="J21" s="38">
        <f t="shared" si="22"/>
        <v>251.55047341224682</v>
      </c>
      <c r="K21" s="89">
        <v>446.5</v>
      </c>
      <c r="L21" s="90">
        <v>446.6</v>
      </c>
      <c r="M21" s="94">
        <v>6.7299999999999999E-2</v>
      </c>
      <c r="N21" s="94">
        <v>2.1999999999999999E-2</v>
      </c>
      <c r="O21" s="94">
        <v>8.9300000000000004E-2</v>
      </c>
      <c r="P21" s="90">
        <v>200</v>
      </c>
      <c r="Q21" s="38">
        <f t="shared" si="25"/>
        <v>75.363941769316895</v>
      </c>
      <c r="R21" s="38">
        <f t="shared" si="26"/>
        <v>-25.230529941117663</v>
      </c>
      <c r="S21" s="38">
        <f t="shared" si="27"/>
        <v>24.636058230683091</v>
      </c>
      <c r="T21" s="38">
        <f t="shared" si="28"/>
        <v>-1.5219337511190691</v>
      </c>
      <c r="U21" s="38">
        <f t="shared" si="23"/>
        <v>-20.516243880729863</v>
      </c>
      <c r="V21" s="38">
        <f t="shared" si="24"/>
        <v>-20.493093379222028</v>
      </c>
      <c r="W21" s="175"/>
      <c r="X21" s="158">
        <f t="shared" si="0"/>
        <v>-18.649695628112898</v>
      </c>
      <c r="Y21" s="158">
        <f t="shared" si="1"/>
        <v>-23.649695628112898</v>
      </c>
      <c r="Z21" s="158">
        <f t="shared" si="2"/>
        <v>-13.649695628112898</v>
      </c>
      <c r="AA21" s="158">
        <f t="shared" si="3"/>
        <v>-52.38231516259718</v>
      </c>
      <c r="AB21" s="158">
        <f t="shared" si="4"/>
        <v>15.082923906371381</v>
      </c>
      <c r="AC21" s="158">
        <f t="shared" si="5"/>
        <v>-0.3558718861209974</v>
      </c>
      <c r="AD21" s="158">
        <f t="shared" si="6"/>
        <v>-5.3558718861209975</v>
      </c>
      <c r="AE21" s="158">
        <f t="shared" si="7"/>
        <v>4.6441281138790025</v>
      </c>
      <c r="AF21" s="158">
        <f t="shared" si="8"/>
        <v>-11.688123666866616</v>
      </c>
      <c r="AG21" s="158">
        <f t="shared" si="9"/>
        <v>10.976379894624621</v>
      </c>
      <c r="AH21" s="158">
        <f t="shared" si="10"/>
        <v>-16.406737367436065</v>
      </c>
      <c r="AI21" s="158">
        <f t="shared" si="11"/>
        <v>-21.406737367436065</v>
      </c>
      <c r="AJ21" s="158">
        <f t="shared" si="12"/>
        <v>-11.406737367436065</v>
      </c>
      <c r="AK21" s="158">
        <f t="shared" si="13"/>
        <v>-52.14349418892867</v>
      </c>
      <c r="AL21" s="158">
        <f t="shared" si="14"/>
        <v>19.33001945405654</v>
      </c>
      <c r="AM21" s="158">
        <f t="shared" si="15"/>
        <v>-16.385712073313133</v>
      </c>
      <c r="AN21" s="158">
        <f t="shared" si="16"/>
        <v>-21.385712073313133</v>
      </c>
      <c r="AO21" s="158">
        <f t="shared" si="17"/>
        <v>-11.385712073313133</v>
      </c>
      <c r="AP21" s="158">
        <f t="shared" si="18"/>
        <v>-53.925841809229652</v>
      </c>
      <c r="AQ21" s="158">
        <f t="shared" si="19"/>
        <v>21.154417662603382</v>
      </c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</row>
    <row r="22" spans="1:130" s="5" customFormat="1" x14ac:dyDescent="0.25">
      <c r="A22" s="36" t="s">
        <v>19</v>
      </c>
      <c r="B22" s="49" t="s">
        <v>181</v>
      </c>
      <c r="C22" s="36" t="s">
        <v>169</v>
      </c>
      <c r="D22" s="40" t="s">
        <v>68</v>
      </c>
      <c r="E22" s="134">
        <v>445.88722000000001</v>
      </c>
      <c r="F22" s="134">
        <f>E22+G22+H22</f>
        <v>446</v>
      </c>
      <c r="G22" s="194">
        <v>9.0329999999999994E-2</v>
      </c>
      <c r="H22" s="194">
        <v>2.2450000000000001E-2</v>
      </c>
      <c r="I22" s="188">
        <f>G22+H22</f>
        <v>0.11277999999999999</v>
      </c>
      <c r="J22" s="38">
        <f>(1.6061/(1.6061-(I22/F22)))*(I22/F22)*1000000</f>
        <v>252.90977414907309</v>
      </c>
      <c r="K22" s="93">
        <v>445.26</v>
      </c>
      <c r="L22" s="90">
        <v>445.37</v>
      </c>
      <c r="M22" s="94">
        <v>8.2400000000000001E-2</v>
      </c>
      <c r="N22" s="94">
        <v>2.3300000000000001E-2</v>
      </c>
      <c r="O22" s="94">
        <v>0.1057</v>
      </c>
      <c r="P22" s="118">
        <v>237.36600000000001</v>
      </c>
      <c r="Q22" s="38">
        <f t="shared" si="25"/>
        <v>77.956480605487229</v>
      </c>
      <c r="R22" s="38">
        <f t="shared" si="26"/>
        <v>-8.7789217314291967</v>
      </c>
      <c r="S22" s="38">
        <f t="shared" si="27"/>
        <v>22.043519394512774</v>
      </c>
      <c r="T22" s="38">
        <f t="shared" si="28"/>
        <v>3.7861915367483299</v>
      </c>
      <c r="U22" s="38">
        <f t="shared" si="23"/>
        <v>-6.2777088136194275</v>
      </c>
      <c r="V22" s="38">
        <f t="shared" si="24"/>
        <v>-6.145976050696671</v>
      </c>
      <c r="W22" s="175"/>
      <c r="X22" s="158">
        <f t="shared" si="0"/>
        <v>-18.649695628112898</v>
      </c>
      <c r="Y22" s="158">
        <f t="shared" si="1"/>
        <v>-23.649695628112898</v>
      </c>
      <c r="Z22" s="158">
        <f t="shared" si="2"/>
        <v>-13.649695628112898</v>
      </c>
      <c r="AA22" s="158">
        <f t="shared" si="3"/>
        <v>-52.38231516259718</v>
      </c>
      <c r="AB22" s="158">
        <f t="shared" si="4"/>
        <v>15.082923906371381</v>
      </c>
      <c r="AC22" s="158">
        <f t="shared" si="5"/>
        <v>-0.3558718861209974</v>
      </c>
      <c r="AD22" s="158">
        <f t="shared" si="6"/>
        <v>-5.3558718861209975</v>
      </c>
      <c r="AE22" s="158">
        <f t="shared" si="7"/>
        <v>4.6441281138790025</v>
      </c>
      <c r="AF22" s="158">
        <f t="shared" si="8"/>
        <v>-11.688123666866616</v>
      </c>
      <c r="AG22" s="158">
        <f t="shared" si="9"/>
        <v>10.976379894624621</v>
      </c>
      <c r="AH22" s="158">
        <f t="shared" si="10"/>
        <v>-16.406737367436065</v>
      </c>
      <c r="AI22" s="158">
        <f t="shared" si="11"/>
        <v>-21.406737367436065</v>
      </c>
      <c r="AJ22" s="158">
        <f t="shared" si="12"/>
        <v>-11.406737367436065</v>
      </c>
      <c r="AK22" s="158">
        <f t="shared" si="13"/>
        <v>-52.14349418892867</v>
      </c>
      <c r="AL22" s="158">
        <f t="shared" si="14"/>
        <v>19.33001945405654</v>
      </c>
      <c r="AM22" s="158">
        <f t="shared" si="15"/>
        <v>-16.385712073313133</v>
      </c>
      <c r="AN22" s="158">
        <f t="shared" si="16"/>
        <v>-21.385712073313133</v>
      </c>
      <c r="AO22" s="158">
        <f t="shared" si="17"/>
        <v>-11.385712073313133</v>
      </c>
      <c r="AP22" s="158">
        <f t="shared" si="18"/>
        <v>-53.925841809229652</v>
      </c>
      <c r="AQ22" s="158">
        <f t="shared" si="19"/>
        <v>21.154417662603382</v>
      </c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</row>
    <row r="23" spans="1:130" s="5" customFormat="1" x14ac:dyDescent="0.25">
      <c r="A23" s="36" t="s">
        <v>19</v>
      </c>
      <c r="B23" s="49" t="s">
        <v>181</v>
      </c>
      <c r="C23" s="36" t="s">
        <v>169</v>
      </c>
      <c r="D23" s="40" t="s">
        <v>69</v>
      </c>
      <c r="E23" s="134">
        <v>447.38821999999999</v>
      </c>
      <c r="F23" s="134">
        <f>E23+G23+H23</f>
        <v>447.5</v>
      </c>
      <c r="G23" s="194">
        <v>8.9499999999999996E-2</v>
      </c>
      <c r="H23" s="194">
        <v>2.2280000000000001E-2</v>
      </c>
      <c r="I23" s="188">
        <f>G23+H23</f>
        <v>0.11177999999999999</v>
      </c>
      <c r="J23" s="38">
        <f>(1.6061/(1.6061-(I23/F23)))*(I23/F23)*1000000</f>
        <v>249.8265636190533</v>
      </c>
      <c r="K23" s="90">
        <v>446.97</v>
      </c>
      <c r="L23" s="93">
        <v>447.08</v>
      </c>
      <c r="M23" s="94">
        <v>8.6300000000000002E-2</v>
      </c>
      <c r="N23" s="90">
        <v>2.0899999999999998E-2</v>
      </c>
      <c r="O23" s="94">
        <v>0.1072</v>
      </c>
      <c r="P23" s="90">
        <v>239.81399999999999</v>
      </c>
      <c r="Q23" s="38">
        <f t="shared" si="25"/>
        <v>80.503731343283576</v>
      </c>
      <c r="R23" s="38">
        <f t="shared" si="26"/>
        <v>-3.5754189944134018</v>
      </c>
      <c r="S23" s="38">
        <f t="shared" si="27"/>
        <v>19.496268656716413</v>
      </c>
      <c r="T23" s="38">
        <f t="shared" si="28"/>
        <v>-6.1938958707360987</v>
      </c>
      <c r="U23" s="38">
        <f t="shared" si="23"/>
        <v>-4.0973340490248589</v>
      </c>
      <c r="V23" s="38">
        <f t="shared" si="24"/>
        <v>-4.00780584498649</v>
      </c>
      <c r="W23" s="175"/>
      <c r="X23" s="158">
        <f t="shared" si="0"/>
        <v>-18.649695628112898</v>
      </c>
      <c r="Y23" s="158">
        <f t="shared" si="1"/>
        <v>-23.649695628112898</v>
      </c>
      <c r="Z23" s="158">
        <f t="shared" si="2"/>
        <v>-13.649695628112898</v>
      </c>
      <c r="AA23" s="158">
        <f t="shared" si="3"/>
        <v>-52.38231516259718</v>
      </c>
      <c r="AB23" s="158">
        <f t="shared" si="4"/>
        <v>15.082923906371381</v>
      </c>
      <c r="AC23" s="158">
        <f t="shared" si="5"/>
        <v>-0.3558718861209974</v>
      </c>
      <c r="AD23" s="158">
        <f t="shared" si="6"/>
        <v>-5.3558718861209975</v>
      </c>
      <c r="AE23" s="158">
        <f t="shared" si="7"/>
        <v>4.6441281138790025</v>
      </c>
      <c r="AF23" s="158">
        <f t="shared" si="8"/>
        <v>-11.688123666866616</v>
      </c>
      <c r="AG23" s="158">
        <f t="shared" si="9"/>
        <v>10.976379894624621</v>
      </c>
      <c r="AH23" s="158">
        <f t="shared" si="10"/>
        <v>-16.406737367436065</v>
      </c>
      <c r="AI23" s="158">
        <f t="shared" si="11"/>
        <v>-21.406737367436065</v>
      </c>
      <c r="AJ23" s="158">
        <f t="shared" si="12"/>
        <v>-11.406737367436065</v>
      </c>
      <c r="AK23" s="158">
        <f t="shared" si="13"/>
        <v>-52.14349418892867</v>
      </c>
      <c r="AL23" s="158">
        <f t="shared" si="14"/>
        <v>19.33001945405654</v>
      </c>
      <c r="AM23" s="158">
        <f t="shared" si="15"/>
        <v>-16.385712073313133</v>
      </c>
      <c r="AN23" s="158">
        <f t="shared" si="16"/>
        <v>-21.385712073313133</v>
      </c>
      <c r="AO23" s="158">
        <f t="shared" si="17"/>
        <v>-11.385712073313133</v>
      </c>
      <c r="AP23" s="158">
        <f t="shared" si="18"/>
        <v>-53.925841809229652</v>
      </c>
      <c r="AQ23" s="158">
        <f t="shared" si="19"/>
        <v>21.154417662603382</v>
      </c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</row>
    <row r="24" spans="1:130" s="5" customFormat="1" x14ac:dyDescent="0.25">
      <c r="A24" s="36" t="s">
        <v>19</v>
      </c>
      <c r="B24" s="49" t="s">
        <v>181</v>
      </c>
      <c r="C24" s="36" t="s">
        <v>169</v>
      </c>
      <c r="D24" s="40" t="s">
        <v>70</v>
      </c>
      <c r="E24" s="134">
        <v>447.18764999999996</v>
      </c>
      <c r="F24" s="134">
        <f>E24+G24+H24</f>
        <v>447.29999999999995</v>
      </c>
      <c r="G24" s="194">
        <v>9.0050000000000005E-2</v>
      </c>
      <c r="H24" s="194">
        <v>2.23E-2</v>
      </c>
      <c r="I24" s="188">
        <f>G24+H24</f>
        <v>0.11235000000000001</v>
      </c>
      <c r="J24" s="38">
        <f>(1.6061/(1.6061-(I24/F24)))*(I24/F24)*1000000</f>
        <v>251.2129954526558</v>
      </c>
      <c r="K24" s="90">
        <v>447.09</v>
      </c>
      <c r="L24" s="93">
        <v>447.19</v>
      </c>
      <c r="M24" s="94">
        <v>8.2299999999999998E-2</v>
      </c>
      <c r="N24" s="94">
        <v>2.2499999999999999E-2</v>
      </c>
      <c r="O24" s="94">
        <v>0.1048</v>
      </c>
      <c r="P24" s="90">
        <v>234.386</v>
      </c>
      <c r="Q24" s="38">
        <f t="shared" si="25"/>
        <v>78.530534351145036</v>
      </c>
      <c r="R24" s="38">
        <f t="shared" si="26"/>
        <v>-8.6063298167684703</v>
      </c>
      <c r="S24" s="38">
        <f t="shared" si="27"/>
        <v>21.46946564885496</v>
      </c>
      <c r="T24" s="38">
        <f t="shared" si="28"/>
        <v>0.8968609865470798</v>
      </c>
      <c r="U24" s="38">
        <f t="shared" si="23"/>
        <v>-6.7200712060525154</v>
      </c>
      <c r="V24" s="38">
        <f t="shared" si="24"/>
        <v>-6.6982981602267717</v>
      </c>
      <c r="W24" s="175"/>
      <c r="X24" s="158">
        <f t="shared" si="0"/>
        <v>-18.649695628112898</v>
      </c>
      <c r="Y24" s="158">
        <f t="shared" si="1"/>
        <v>-23.649695628112898</v>
      </c>
      <c r="Z24" s="158">
        <f t="shared" si="2"/>
        <v>-13.649695628112898</v>
      </c>
      <c r="AA24" s="158">
        <f t="shared" si="3"/>
        <v>-52.38231516259718</v>
      </c>
      <c r="AB24" s="158">
        <f t="shared" si="4"/>
        <v>15.082923906371381</v>
      </c>
      <c r="AC24" s="158">
        <f t="shared" si="5"/>
        <v>-0.3558718861209974</v>
      </c>
      <c r="AD24" s="158">
        <f t="shared" si="6"/>
        <v>-5.3558718861209975</v>
      </c>
      <c r="AE24" s="158">
        <f t="shared" si="7"/>
        <v>4.6441281138790025</v>
      </c>
      <c r="AF24" s="158">
        <f t="shared" si="8"/>
        <v>-11.688123666866616</v>
      </c>
      <c r="AG24" s="158">
        <f t="shared" si="9"/>
        <v>10.976379894624621</v>
      </c>
      <c r="AH24" s="158">
        <f t="shared" si="10"/>
        <v>-16.406737367436065</v>
      </c>
      <c r="AI24" s="158">
        <f t="shared" si="11"/>
        <v>-21.406737367436065</v>
      </c>
      <c r="AJ24" s="158">
        <f t="shared" si="12"/>
        <v>-11.406737367436065</v>
      </c>
      <c r="AK24" s="158">
        <f t="shared" si="13"/>
        <v>-52.14349418892867</v>
      </c>
      <c r="AL24" s="158">
        <f t="shared" si="14"/>
        <v>19.33001945405654</v>
      </c>
      <c r="AM24" s="158">
        <f t="shared" si="15"/>
        <v>-16.385712073313133</v>
      </c>
      <c r="AN24" s="158">
        <f t="shared" si="16"/>
        <v>-21.385712073313133</v>
      </c>
      <c r="AO24" s="158">
        <f t="shared" si="17"/>
        <v>-11.385712073313133</v>
      </c>
      <c r="AP24" s="158">
        <f t="shared" si="18"/>
        <v>-53.925841809229652</v>
      </c>
      <c r="AQ24" s="158">
        <f t="shared" si="19"/>
        <v>21.154417662603382</v>
      </c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</row>
    <row r="25" spans="1:130" s="5" customFormat="1" x14ac:dyDescent="0.25">
      <c r="A25" s="36" t="s">
        <v>20</v>
      </c>
      <c r="B25" s="49" t="s">
        <v>100</v>
      </c>
      <c r="C25" s="36" t="s">
        <v>174</v>
      </c>
      <c r="D25" s="40" t="s">
        <v>68</v>
      </c>
      <c r="E25" s="134">
        <v>446.08722999999992</v>
      </c>
      <c r="F25" s="134">
        <f>E25+G25+H25</f>
        <v>446.19999999999987</v>
      </c>
      <c r="G25" s="194">
        <v>9.0289999999999995E-2</v>
      </c>
      <c r="H25" s="194">
        <v>2.248E-2</v>
      </c>
      <c r="I25" s="188">
        <f>G25+H25</f>
        <v>0.11277</v>
      </c>
      <c r="J25" s="38">
        <f>(1.6061/(1.6061-(I25/F25)))*(I25/F25)*1000000</f>
        <v>252.77397615630522</v>
      </c>
      <c r="K25" s="90"/>
      <c r="L25" s="89">
        <v>446.1</v>
      </c>
      <c r="M25" s="90"/>
      <c r="N25" s="94"/>
      <c r="O25" s="94">
        <v>9.8199999999999996E-2</v>
      </c>
      <c r="P25" s="98">
        <v>220</v>
      </c>
      <c r="Q25" s="38"/>
      <c r="R25" s="38"/>
      <c r="S25" s="38"/>
      <c r="T25" s="38"/>
      <c r="U25" s="38">
        <f t="shared" si="23"/>
        <v>-12.920102864236943</v>
      </c>
      <c r="V25" s="38">
        <f t="shared" si="24"/>
        <v>-12.965724025339981</v>
      </c>
      <c r="W25" s="175"/>
      <c r="X25" s="158">
        <f t="shared" si="0"/>
        <v>-18.649695628112898</v>
      </c>
      <c r="Y25" s="158">
        <f t="shared" si="1"/>
        <v>-23.649695628112898</v>
      </c>
      <c r="Z25" s="158">
        <f t="shared" si="2"/>
        <v>-13.649695628112898</v>
      </c>
      <c r="AA25" s="158">
        <f t="shared" si="3"/>
        <v>-52.38231516259718</v>
      </c>
      <c r="AB25" s="158">
        <f t="shared" si="4"/>
        <v>15.082923906371381</v>
      </c>
      <c r="AC25" s="158">
        <f t="shared" si="5"/>
        <v>-0.3558718861209974</v>
      </c>
      <c r="AD25" s="158">
        <f t="shared" si="6"/>
        <v>-5.3558718861209975</v>
      </c>
      <c r="AE25" s="158">
        <f t="shared" si="7"/>
        <v>4.6441281138790025</v>
      </c>
      <c r="AF25" s="158">
        <f t="shared" si="8"/>
        <v>-11.688123666866616</v>
      </c>
      <c r="AG25" s="158">
        <f t="shared" si="9"/>
        <v>10.976379894624621</v>
      </c>
      <c r="AH25" s="158">
        <f t="shared" si="10"/>
        <v>-16.406737367436065</v>
      </c>
      <c r="AI25" s="158">
        <f t="shared" si="11"/>
        <v>-21.406737367436065</v>
      </c>
      <c r="AJ25" s="158">
        <f t="shared" si="12"/>
        <v>-11.406737367436065</v>
      </c>
      <c r="AK25" s="158">
        <f t="shared" si="13"/>
        <v>-52.14349418892867</v>
      </c>
      <c r="AL25" s="158">
        <f t="shared" si="14"/>
        <v>19.33001945405654</v>
      </c>
      <c r="AM25" s="158">
        <f t="shared" si="15"/>
        <v>-16.385712073313133</v>
      </c>
      <c r="AN25" s="158">
        <f t="shared" si="16"/>
        <v>-21.385712073313133</v>
      </c>
      <c r="AO25" s="158">
        <f t="shared" si="17"/>
        <v>-11.385712073313133</v>
      </c>
      <c r="AP25" s="158">
        <f t="shared" si="18"/>
        <v>-53.925841809229652</v>
      </c>
      <c r="AQ25" s="158">
        <f t="shared" si="19"/>
        <v>21.154417662603382</v>
      </c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</row>
    <row r="26" spans="1:130" s="5" customFormat="1" x14ac:dyDescent="0.25">
      <c r="A26" s="36" t="s">
        <v>20</v>
      </c>
      <c r="B26" s="49" t="s">
        <v>100</v>
      </c>
      <c r="C26" s="36" t="s">
        <v>174</v>
      </c>
      <c r="D26" s="40" t="s">
        <v>69</v>
      </c>
      <c r="E26" s="134">
        <v>446.98747999999995</v>
      </c>
      <c r="F26" s="134">
        <f t="shared" si="20"/>
        <v>447.09999999999997</v>
      </c>
      <c r="G26" s="194">
        <v>8.9870000000000005E-2</v>
      </c>
      <c r="H26" s="194">
        <v>2.265E-2</v>
      </c>
      <c r="I26" s="188">
        <f t="shared" si="21"/>
        <v>0.11252000000000001</v>
      </c>
      <c r="J26" s="38">
        <f t="shared" si="22"/>
        <v>251.70573468185427</v>
      </c>
      <c r="K26" s="90"/>
      <c r="L26" s="89">
        <v>447</v>
      </c>
      <c r="M26" s="90"/>
      <c r="N26" s="90"/>
      <c r="O26" s="94">
        <v>0.1101</v>
      </c>
      <c r="P26" s="98">
        <v>246</v>
      </c>
      <c r="Q26" s="38"/>
      <c r="R26" s="38"/>
      <c r="S26" s="38"/>
      <c r="T26" s="38"/>
      <c r="U26" s="38">
        <f t="shared" si="23"/>
        <v>-2.1507287593316793</v>
      </c>
      <c r="V26" s="38">
        <f t="shared" si="24"/>
        <v>-2.2668274479586579</v>
      </c>
      <c r="W26" s="175"/>
      <c r="X26" s="158">
        <f t="shared" si="0"/>
        <v>-18.649695628112898</v>
      </c>
      <c r="Y26" s="158">
        <f t="shared" si="1"/>
        <v>-23.649695628112898</v>
      </c>
      <c r="Z26" s="158">
        <f t="shared" si="2"/>
        <v>-13.649695628112898</v>
      </c>
      <c r="AA26" s="158">
        <f t="shared" si="3"/>
        <v>-52.38231516259718</v>
      </c>
      <c r="AB26" s="158">
        <f t="shared" si="4"/>
        <v>15.082923906371381</v>
      </c>
      <c r="AC26" s="158">
        <f t="shared" si="5"/>
        <v>-0.3558718861209974</v>
      </c>
      <c r="AD26" s="158">
        <f t="shared" si="6"/>
        <v>-5.3558718861209975</v>
      </c>
      <c r="AE26" s="158">
        <f t="shared" si="7"/>
        <v>4.6441281138790025</v>
      </c>
      <c r="AF26" s="158">
        <f t="shared" si="8"/>
        <v>-11.688123666866616</v>
      </c>
      <c r="AG26" s="158">
        <f t="shared" si="9"/>
        <v>10.976379894624621</v>
      </c>
      <c r="AH26" s="158">
        <f t="shared" si="10"/>
        <v>-16.406737367436065</v>
      </c>
      <c r="AI26" s="158">
        <f t="shared" si="11"/>
        <v>-21.406737367436065</v>
      </c>
      <c r="AJ26" s="158">
        <f t="shared" si="12"/>
        <v>-11.406737367436065</v>
      </c>
      <c r="AK26" s="158">
        <f t="shared" si="13"/>
        <v>-52.14349418892867</v>
      </c>
      <c r="AL26" s="158">
        <f t="shared" si="14"/>
        <v>19.33001945405654</v>
      </c>
      <c r="AM26" s="158">
        <f t="shared" si="15"/>
        <v>-16.385712073313133</v>
      </c>
      <c r="AN26" s="158">
        <f t="shared" si="16"/>
        <v>-21.385712073313133</v>
      </c>
      <c r="AO26" s="158">
        <f t="shared" si="17"/>
        <v>-11.385712073313133</v>
      </c>
      <c r="AP26" s="158">
        <f t="shared" si="18"/>
        <v>-53.925841809229652</v>
      </c>
      <c r="AQ26" s="158">
        <f t="shared" si="19"/>
        <v>21.154417662603382</v>
      </c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</row>
    <row r="27" spans="1:130" s="5" customFormat="1" x14ac:dyDescent="0.25">
      <c r="A27" s="36" t="s">
        <v>20</v>
      </c>
      <c r="B27" s="49" t="s">
        <v>100</v>
      </c>
      <c r="C27" s="36" t="s">
        <v>174</v>
      </c>
      <c r="D27" s="40" t="s">
        <v>70</v>
      </c>
      <c r="E27" s="134">
        <v>446.38745</v>
      </c>
      <c r="F27" s="134">
        <f t="shared" si="20"/>
        <v>446.5</v>
      </c>
      <c r="G27" s="194">
        <v>8.9779999999999999E-2</v>
      </c>
      <c r="H27" s="194">
        <v>2.2769999999999999E-2</v>
      </c>
      <c r="I27" s="188">
        <f t="shared" si="21"/>
        <v>0.11255</v>
      </c>
      <c r="J27" s="38">
        <f t="shared" si="22"/>
        <v>252.11123649271258</v>
      </c>
      <c r="K27" s="89"/>
      <c r="L27" s="89">
        <v>446.4</v>
      </c>
      <c r="M27" s="90"/>
      <c r="N27" s="90"/>
      <c r="O27" s="94">
        <v>8.9599999999999999E-2</v>
      </c>
      <c r="P27" s="98">
        <v>201</v>
      </c>
      <c r="Q27" s="38"/>
      <c r="R27" s="38"/>
      <c r="S27" s="38"/>
      <c r="T27" s="38"/>
      <c r="U27" s="38">
        <f t="shared" si="23"/>
        <v>-20.39093736117281</v>
      </c>
      <c r="V27" s="38">
        <f t="shared" si="24"/>
        <v>-20.273287777155453</v>
      </c>
      <c r="W27" s="175"/>
      <c r="X27" s="158">
        <f t="shared" si="0"/>
        <v>-18.649695628112898</v>
      </c>
      <c r="Y27" s="158">
        <f t="shared" si="1"/>
        <v>-23.649695628112898</v>
      </c>
      <c r="Z27" s="158">
        <f t="shared" si="2"/>
        <v>-13.649695628112898</v>
      </c>
      <c r="AA27" s="158">
        <f t="shared" si="3"/>
        <v>-52.38231516259718</v>
      </c>
      <c r="AB27" s="158">
        <f t="shared" si="4"/>
        <v>15.082923906371381</v>
      </c>
      <c r="AC27" s="158">
        <f t="shared" si="5"/>
        <v>-0.3558718861209974</v>
      </c>
      <c r="AD27" s="158">
        <f t="shared" si="6"/>
        <v>-5.3558718861209975</v>
      </c>
      <c r="AE27" s="158">
        <f t="shared" si="7"/>
        <v>4.6441281138790025</v>
      </c>
      <c r="AF27" s="158">
        <f t="shared" si="8"/>
        <v>-11.688123666866616</v>
      </c>
      <c r="AG27" s="158">
        <f t="shared" si="9"/>
        <v>10.976379894624621</v>
      </c>
      <c r="AH27" s="158">
        <f t="shared" si="10"/>
        <v>-16.406737367436065</v>
      </c>
      <c r="AI27" s="158">
        <f t="shared" si="11"/>
        <v>-21.406737367436065</v>
      </c>
      <c r="AJ27" s="158">
        <f t="shared" si="12"/>
        <v>-11.406737367436065</v>
      </c>
      <c r="AK27" s="158">
        <f t="shared" si="13"/>
        <v>-52.14349418892867</v>
      </c>
      <c r="AL27" s="158">
        <f t="shared" si="14"/>
        <v>19.33001945405654</v>
      </c>
      <c r="AM27" s="158">
        <f t="shared" si="15"/>
        <v>-16.385712073313133</v>
      </c>
      <c r="AN27" s="158">
        <f t="shared" si="16"/>
        <v>-21.385712073313133</v>
      </c>
      <c r="AO27" s="158">
        <f t="shared" si="17"/>
        <v>-11.385712073313133</v>
      </c>
      <c r="AP27" s="158">
        <f t="shared" si="18"/>
        <v>-53.925841809229652</v>
      </c>
      <c r="AQ27" s="158">
        <f t="shared" si="19"/>
        <v>21.154417662603382</v>
      </c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</row>
    <row r="28" spans="1:130" s="5" customFormat="1" x14ac:dyDescent="0.25">
      <c r="A28" s="36" t="s">
        <v>21</v>
      </c>
      <c r="B28" s="49" t="s">
        <v>101</v>
      </c>
      <c r="C28" s="36" t="s">
        <v>44</v>
      </c>
      <c r="D28" s="40" t="s">
        <v>68</v>
      </c>
      <c r="E28" s="134">
        <v>446.58756999999991</v>
      </c>
      <c r="F28" s="134">
        <f t="shared" si="20"/>
        <v>446.69999999999993</v>
      </c>
      <c r="G28" s="194">
        <v>9.0240000000000001E-2</v>
      </c>
      <c r="H28" s="194">
        <v>2.2190000000000001E-2</v>
      </c>
      <c r="I28" s="188">
        <f t="shared" si="21"/>
        <v>0.11243</v>
      </c>
      <c r="J28" s="38">
        <f t="shared" si="22"/>
        <v>251.72962064841241</v>
      </c>
      <c r="K28" s="90">
        <v>446.5</v>
      </c>
      <c r="L28" s="89">
        <v>446.6</v>
      </c>
      <c r="M28" s="94">
        <v>7.8E-2</v>
      </c>
      <c r="N28" s="94">
        <v>2.2100000000000002E-2</v>
      </c>
      <c r="O28" s="94">
        <v>0.10009999999999999</v>
      </c>
      <c r="P28" s="90">
        <v>224</v>
      </c>
      <c r="Q28" s="38">
        <f t="shared" si="25"/>
        <v>77.922077922077932</v>
      </c>
      <c r="R28" s="38">
        <f t="shared" si="26"/>
        <v>-13.563829787234043</v>
      </c>
      <c r="S28" s="38">
        <f t="shared" si="27"/>
        <v>22.077922077922079</v>
      </c>
      <c r="T28" s="38">
        <f t="shared" si="28"/>
        <v>-0.40558810274898516</v>
      </c>
      <c r="U28" s="38">
        <f t="shared" si="23"/>
        <v>-10.96682380147648</v>
      </c>
      <c r="V28" s="38">
        <f t="shared" si="24"/>
        <v>-11.015636768126711</v>
      </c>
      <c r="W28" s="175"/>
      <c r="X28" s="158">
        <f t="shared" si="0"/>
        <v>-18.649695628112898</v>
      </c>
      <c r="Y28" s="158">
        <f t="shared" si="1"/>
        <v>-23.649695628112898</v>
      </c>
      <c r="Z28" s="158">
        <f t="shared" si="2"/>
        <v>-13.649695628112898</v>
      </c>
      <c r="AA28" s="158">
        <f t="shared" si="3"/>
        <v>-52.38231516259718</v>
      </c>
      <c r="AB28" s="158">
        <f t="shared" si="4"/>
        <v>15.082923906371381</v>
      </c>
      <c r="AC28" s="158">
        <f t="shared" si="5"/>
        <v>-0.3558718861209974</v>
      </c>
      <c r="AD28" s="158">
        <f t="shared" si="6"/>
        <v>-5.3558718861209975</v>
      </c>
      <c r="AE28" s="158">
        <f t="shared" si="7"/>
        <v>4.6441281138790025</v>
      </c>
      <c r="AF28" s="158">
        <f t="shared" si="8"/>
        <v>-11.688123666866616</v>
      </c>
      <c r="AG28" s="158">
        <f t="shared" si="9"/>
        <v>10.976379894624621</v>
      </c>
      <c r="AH28" s="158">
        <f t="shared" si="10"/>
        <v>-16.406737367436065</v>
      </c>
      <c r="AI28" s="158">
        <f t="shared" si="11"/>
        <v>-21.406737367436065</v>
      </c>
      <c r="AJ28" s="158">
        <f t="shared" si="12"/>
        <v>-11.406737367436065</v>
      </c>
      <c r="AK28" s="158">
        <f t="shared" si="13"/>
        <v>-52.14349418892867</v>
      </c>
      <c r="AL28" s="158">
        <f t="shared" si="14"/>
        <v>19.33001945405654</v>
      </c>
      <c r="AM28" s="158">
        <f t="shared" si="15"/>
        <v>-16.385712073313133</v>
      </c>
      <c r="AN28" s="158">
        <f t="shared" si="16"/>
        <v>-21.385712073313133</v>
      </c>
      <c r="AO28" s="158">
        <f t="shared" si="17"/>
        <v>-11.385712073313133</v>
      </c>
      <c r="AP28" s="158">
        <f t="shared" si="18"/>
        <v>-53.925841809229652</v>
      </c>
      <c r="AQ28" s="158">
        <f t="shared" si="19"/>
        <v>21.154417662603382</v>
      </c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</row>
    <row r="29" spans="1:130" s="5" customFormat="1" x14ac:dyDescent="0.25">
      <c r="A29" s="36" t="s">
        <v>21</v>
      </c>
      <c r="B29" s="49" t="s">
        <v>101</v>
      </c>
      <c r="C29" s="36" t="s">
        <v>44</v>
      </c>
      <c r="D29" s="40" t="s">
        <v>69</v>
      </c>
      <c r="E29" s="134">
        <v>448.48709999999994</v>
      </c>
      <c r="F29" s="134">
        <f t="shared" si="20"/>
        <v>448.59999999999991</v>
      </c>
      <c r="G29" s="194">
        <v>9.0219999999999995E-2</v>
      </c>
      <c r="H29" s="194">
        <v>2.2679999999999999E-2</v>
      </c>
      <c r="I29" s="188">
        <f t="shared" si="21"/>
        <v>0.1129</v>
      </c>
      <c r="J29" s="38">
        <f t="shared" si="22"/>
        <v>251.71131056905301</v>
      </c>
      <c r="K29" s="89"/>
      <c r="L29" s="89">
        <v>448.5</v>
      </c>
      <c r="M29" s="94">
        <v>7.6499999999999999E-2</v>
      </c>
      <c r="N29" s="94">
        <v>2.18E-2</v>
      </c>
      <c r="O29" s="94">
        <v>9.8299999999999998E-2</v>
      </c>
      <c r="P29" s="90">
        <v>219</v>
      </c>
      <c r="Q29" s="38">
        <f t="shared" si="25"/>
        <v>77.822990844354024</v>
      </c>
      <c r="R29" s="38">
        <f t="shared" si="26"/>
        <v>-15.207271115052091</v>
      </c>
      <c r="S29" s="38">
        <f t="shared" si="27"/>
        <v>22.177009155645983</v>
      </c>
      <c r="T29" s="38">
        <f t="shared" si="28"/>
        <v>-3.8800705467372083</v>
      </c>
      <c r="U29" s="38">
        <f t="shared" si="23"/>
        <v>-12.931798051372898</v>
      </c>
      <c r="V29" s="38">
        <f t="shared" si="24"/>
        <v>-12.995566426912383</v>
      </c>
      <c r="W29" s="175"/>
      <c r="X29" s="158">
        <f t="shared" si="0"/>
        <v>-18.649695628112898</v>
      </c>
      <c r="Y29" s="158">
        <f t="shared" si="1"/>
        <v>-23.649695628112898</v>
      </c>
      <c r="Z29" s="158">
        <f t="shared" si="2"/>
        <v>-13.649695628112898</v>
      </c>
      <c r="AA29" s="158">
        <f t="shared" si="3"/>
        <v>-52.38231516259718</v>
      </c>
      <c r="AB29" s="158">
        <f t="shared" si="4"/>
        <v>15.082923906371381</v>
      </c>
      <c r="AC29" s="158">
        <f t="shared" si="5"/>
        <v>-0.3558718861209974</v>
      </c>
      <c r="AD29" s="158">
        <f t="shared" si="6"/>
        <v>-5.3558718861209975</v>
      </c>
      <c r="AE29" s="158">
        <f t="shared" si="7"/>
        <v>4.6441281138790025</v>
      </c>
      <c r="AF29" s="158">
        <f t="shared" si="8"/>
        <v>-11.688123666866616</v>
      </c>
      <c r="AG29" s="158">
        <f t="shared" si="9"/>
        <v>10.976379894624621</v>
      </c>
      <c r="AH29" s="158">
        <f t="shared" si="10"/>
        <v>-16.406737367436065</v>
      </c>
      <c r="AI29" s="158">
        <f t="shared" si="11"/>
        <v>-21.406737367436065</v>
      </c>
      <c r="AJ29" s="158">
        <f t="shared" si="12"/>
        <v>-11.406737367436065</v>
      </c>
      <c r="AK29" s="158">
        <f t="shared" si="13"/>
        <v>-52.14349418892867</v>
      </c>
      <c r="AL29" s="158">
        <f t="shared" si="14"/>
        <v>19.33001945405654</v>
      </c>
      <c r="AM29" s="158">
        <f t="shared" si="15"/>
        <v>-16.385712073313133</v>
      </c>
      <c r="AN29" s="158">
        <f t="shared" si="16"/>
        <v>-21.385712073313133</v>
      </c>
      <c r="AO29" s="158">
        <f t="shared" si="17"/>
        <v>-11.385712073313133</v>
      </c>
      <c r="AP29" s="158">
        <f t="shared" si="18"/>
        <v>-53.925841809229652</v>
      </c>
      <c r="AQ29" s="158">
        <f t="shared" si="19"/>
        <v>21.154417662603382</v>
      </c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</row>
    <row r="30" spans="1:130" s="5" customFormat="1" x14ac:dyDescent="0.25">
      <c r="A30" s="36" t="s">
        <v>21</v>
      </c>
      <c r="B30" s="49" t="s">
        <v>101</v>
      </c>
      <c r="C30" s="36" t="s">
        <v>44</v>
      </c>
      <c r="D30" s="40" t="s">
        <v>70</v>
      </c>
      <c r="E30" s="134">
        <v>446.18781999999993</v>
      </c>
      <c r="F30" s="134">
        <f t="shared" si="20"/>
        <v>446.2999999999999</v>
      </c>
      <c r="G30" s="194">
        <v>8.9749999999999996E-2</v>
      </c>
      <c r="H30" s="194">
        <v>2.2429999999999999E-2</v>
      </c>
      <c r="I30" s="188">
        <f t="shared" si="21"/>
        <v>0.11218</v>
      </c>
      <c r="J30" s="38">
        <f t="shared" si="22"/>
        <v>251.39493386438573</v>
      </c>
      <c r="K30" s="89"/>
      <c r="L30" s="89">
        <v>446.1</v>
      </c>
      <c r="M30" s="94">
        <v>8.4500000000000006E-2</v>
      </c>
      <c r="N30" s="94">
        <v>2.3300000000000001E-2</v>
      </c>
      <c r="O30" s="94">
        <v>0.10780000000000001</v>
      </c>
      <c r="P30" s="90">
        <v>242</v>
      </c>
      <c r="Q30" s="38">
        <f t="shared" si="25"/>
        <v>78.385899814471244</v>
      </c>
      <c r="R30" s="38">
        <f t="shared" si="26"/>
        <v>-5.8495821727019397</v>
      </c>
      <c r="S30" s="38">
        <f t="shared" si="27"/>
        <v>21.614100185528756</v>
      </c>
      <c r="T30" s="38">
        <f t="shared" si="28"/>
        <v>3.8787338386090178</v>
      </c>
      <c r="U30" s="38">
        <f t="shared" si="23"/>
        <v>-3.9044392939917945</v>
      </c>
      <c r="V30" s="38">
        <f t="shared" si="24"/>
        <v>-3.7371213969863861</v>
      </c>
      <c r="W30" s="175"/>
      <c r="X30" s="158">
        <f t="shared" si="0"/>
        <v>-18.649695628112898</v>
      </c>
      <c r="Y30" s="158">
        <f t="shared" si="1"/>
        <v>-23.649695628112898</v>
      </c>
      <c r="Z30" s="158">
        <f t="shared" si="2"/>
        <v>-13.649695628112898</v>
      </c>
      <c r="AA30" s="158">
        <f t="shared" si="3"/>
        <v>-52.38231516259718</v>
      </c>
      <c r="AB30" s="158">
        <f t="shared" si="4"/>
        <v>15.082923906371381</v>
      </c>
      <c r="AC30" s="158">
        <f t="shared" si="5"/>
        <v>-0.3558718861209974</v>
      </c>
      <c r="AD30" s="158">
        <f t="shared" si="6"/>
        <v>-5.3558718861209975</v>
      </c>
      <c r="AE30" s="158">
        <f t="shared" si="7"/>
        <v>4.6441281138790025</v>
      </c>
      <c r="AF30" s="158">
        <f t="shared" si="8"/>
        <v>-11.688123666866616</v>
      </c>
      <c r="AG30" s="158">
        <f t="shared" si="9"/>
        <v>10.976379894624621</v>
      </c>
      <c r="AH30" s="158">
        <f t="shared" si="10"/>
        <v>-16.406737367436065</v>
      </c>
      <c r="AI30" s="158">
        <f t="shared" si="11"/>
        <v>-21.406737367436065</v>
      </c>
      <c r="AJ30" s="158">
        <f t="shared" si="12"/>
        <v>-11.406737367436065</v>
      </c>
      <c r="AK30" s="158">
        <f t="shared" si="13"/>
        <v>-52.14349418892867</v>
      </c>
      <c r="AL30" s="158">
        <f t="shared" si="14"/>
        <v>19.33001945405654</v>
      </c>
      <c r="AM30" s="158">
        <f t="shared" si="15"/>
        <v>-16.385712073313133</v>
      </c>
      <c r="AN30" s="158">
        <f t="shared" si="16"/>
        <v>-21.385712073313133</v>
      </c>
      <c r="AO30" s="158">
        <f t="shared" si="17"/>
        <v>-11.385712073313133</v>
      </c>
      <c r="AP30" s="158">
        <f t="shared" si="18"/>
        <v>-53.925841809229652</v>
      </c>
      <c r="AQ30" s="158">
        <f t="shared" si="19"/>
        <v>21.154417662603382</v>
      </c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</row>
    <row r="31" spans="1:130" s="5" customFormat="1" x14ac:dyDescent="0.25">
      <c r="A31" s="36" t="s">
        <v>22</v>
      </c>
      <c r="B31" s="49" t="s">
        <v>102</v>
      </c>
      <c r="C31" s="36" t="s">
        <v>121</v>
      </c>
      <c r="D31" s="40" t="s">
        <v>68</v>
      </c>
      <c r="E31" s="134">
        <v>446.68814999999995</v>
      </c>
      <c r="F31" s="134">
        <f t="shared" si="20"/>
        <v>446.79999999999995</v>
      </c>
      <c r="G31" s="194">
        <v>8.9630000000000001E-2</v>
      </c>
      <c r="H31" s="194">
        <v>2.222E-2</v>
      </c>
      <c r="I31" s="188">
        <f t="shared" si="21"/>
        <v>0.11185</v>
      </c>
      <c r="J31" s="38">
        <f t="shared" si="22"/>
        <v>250.3747454872875</v>
      </c>
      <c r="K31" s="90"/>
      <c r="L31" s="89">
        <v>446.7</v>
      </c>
      <c r="M31" s="90">
        <v>7.0699999999999999E-2</v>
      </c>
      <c r="N31" s="94">
        <v>2.2100000000000002E-2</v>
      </c>
      <c r="O31" s="94">
        <v>9.2799999999999994E-2</v>
      </c>
      <c r="P31" s="90">
        <v>208</v>
      </c>
      <c r="Q31" s="38">
        <f t="shared" si="25"/>
        <v>76.185344827586206</v>
      </c>
      <c r="R31" s="38">
        <f t="shared" si="26"/>
        <v>-21.120160660493141</v>
      </c>
      <c r="S31" s="38">
        <f t="shared" si="27"/>
        <v>23.814655172413797</v>
      </c>
      <c r="T31" s="38">
        <f t="shared" si="28"/>
        <v>-0.54005400540053361</v>
      </c>
      <c r="U31" s="38">
        <f t="shared" si="23"/>
        <v>-17.031738936075111</v>
      </c>
      <c r="V31" s="38">
        <f t="shared" si="24"/>
        <v>-16.924528631997763</v>
      </c>
      <c r="W31" s="175"/>
      <c r="X31" s="158">
        <f t="shared" si="0"/>
        <v>-18.649695628112898</v>
      </c>
      <c r="Y31" s="158">
        <f t="shared" si="1"/>
        <v>-23.649695628112898</v>
      </c>
      <c r="Z31" s="158">
        <f t="shared" si="2"/>
        <v>-13.649695628112898</v>
      </c>
      <c r="AA31" s="158">
        <f t="shared" si="3"/>
        <v>-52.38231516259718</v>
      </c>
      <c r="AB31" s="158">
        <f t="shared" si="4"/>
        <v>15.082923906371381</v>
      </c>
      <c r="AC31" s="158">
        <f t="shared" si="5"/>
        <v>-0.3558718861209974</v>
      </c>
      <c r="AD31" s="158">
        <f t="shared" si="6"/>
        <v>-5.3558718861209975</v>
      </c>
      <c r="AE31" s="158">
        <f t="shared" si="7"/>
        <v>4.6441281138790025</v>
      </c>
      <c r="AF31" s="158">
        <f t="shared" si="8"/>
        <v>-11.688123666866616</v>
      </c>
      <c r="AG31" s="158">
        <f t="shared" si="9"/>
        <v>10.976379894624621</v>
      </c>
      <c r="AH31" s="158">
        <f t="shared" si="10"/>
        <v>-16.406737367436065</v>
      </c>
      <c r="AI31" s="158">
        <f t="shared" si="11"/>
        <v>-21.406737367436065</v>
      </c>
      <c r="AJ31" s="158">
        <f t="shared" si="12"/>
        <v>-11.406737367436065</v>
      </c>
      <c r="AK31" s="158">
        <f t="shared" si="13"/>
        <v>-52.14349418892867</v>
      </c>
      <c r="AL31" s="158">
        <f t="shared" si="14"/>
        <v>19.33001945405654</v>
      </c>
      <c r="AM31" s="158">
        <f t="shared" si="15"/>
        <v>-16.385712073313133</v>
      </c>
      <c r="AN31" s="158">
        <f t="shared" si="16"/>
        <v>-21.385712073313133</v>
      </c>
      <c r="AO31" s="158">
        <f t="shared" si="17"/>
        <v>-11.385712073313133</v>
      </c>
      <c r="AP31" s="158">
        <f t="shared" si="18"/>
        <v>-53.925841809229652</v>
      </c>
      <c r="AQ31" s="158">
        <f t="shared" si="19"/>
        <v>21.154417662603382</v>
      </c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</row>
    <row r="32" spans="1:130" s="5" customFormat="1" x14ac:dyDescent="0.25">
      <c r="A32" s="36" t="s">
        <v>22</v>
      </c>
      <c r="B32" s="49" t="s">
        <v>102</v>
      </c>
      <c r="C32" s="36" t="s">
        <v>173</v>
      </c>
      <c r="D32" s="40" t="s">
        <v>69</v>
      </c>
      <c r="E32" s="134">
        <v>446.78746999999998</v>
      </c>
      <c r="F32" s="134">
        <f t="shared" si="20"/>
        <v>446.9</v>
      </c>
      <c r="G32" s="194">
        <v>9.0319999999999998E-2</v>
      </c>
      <c r="H32" s="194">
        <v>2.2210000000000001E-2</v>
      </c>
      <c r="I32" s="188">
        <f t="shared" si="21"/>
        <v>0.11252999999999999</v>
      </c>
      <c r="J32" s="38">
        <f t="shared" si="22"/>
        <v>251.84078094728602</v>
      </c>
      <c r="K32" s="90"/>
      <c r="L32" s="89">
        <v>446.8</v>
      </c>
      <c r="M32" s="94">
        <v>7.3499999999999996E-2</v>
      </c>
      <c r="N32" s="94">
        <v>1.7399999999999999E-2</v>
      </c>
      <c r="O32" s="94">
        <v>9.0899999999999995E-2</v>
      </c>
      <c r="P32" s="90">
        <v>203</v>
      </c>
      <c r="Q32" s="38">
        <f t="shared" si="25"/>
        <v>80.858085808580853</v>
      </c>
      <c r="R32" s="38">
        <f t="shared" si="26"/>
        <v>-18.622674933569535</v>
      </c>
      <c r="S32" s="38">
        <f t="shared" si="27"/>
        <v>19.14191419141914</v>
      </c>
      <c r="T32" s="38">
        <f t="shared" si="28"/>
        <v>-21.656911301215676</v>
      </c>
      <c r="U32" s="38">
        <f t="shared" si="23"/>
        <v>-19.221540922420687</v>
      </c>
      <c r="V32" s="38">
        <f t="shared" si="24"/>
        <v>-19.393515523408862</v>
      </c>
      <c r="W32" s="175"/>
      <c r="X32" s="158">
        <f t="shared" si="0"/>
        <v>-18.649695628112898</v>
      </c>
      <c r="Y32" s="158">
        <f t="shared" si="1"/>
        <v>-23.649695628112898</v>
      </c>
      <c r="Z32" s="158">
        <f t="shared" si="2"/>
        <v>-13.649695628112898</v>
      </c>
      <c r="AA32" s="158">
        <f t="shared" si="3"/>
        <v>-52.38231516259718</v>
      </c>
      <c r="AB32" s="158">
        <f t="shared" si="4"/>
        <v>15.082923906371381</v>
      </c>
      <c r="AC32" s="158">
        <f t="shared" si="5"/>
        <v>-0.3558718861209974</v>
      </c>
      <c r="AD32" s="158">
        <f t="shared" si="6"/>
        <v>-5.3558718861209975</v>
      </c>
      <c r="AE32" s="158">
        <f t="shared" si="7"/>
        <v>4.6441281138790025</v>
      </c>
      <c r="AF32" s="158">
        <f t="shared" si="8"/>
        <v>-11.688123666866616</v>
      </c>
      <c r="AG32" s="158">
        <f t="shared" si="9"/>
        <v>10.976379894624621</v>
      </c>
      <c r="AH32" s="158">
        <f t="shared" si="10"/>
        <v>-16.406737367436065</v>
      </c>
      <c r="AI32" s="158">
        <f t="shared" si="11"/>
        <v>-21.406737367436065</v>
      </c>
      <c r="AJ32" s="158">
        <f t="shared" si="12"/>
        <v>-11.406737367436065</v>
      </c>
      <c r="AK32" s="158">
        <f t="shared" si="13"/>
        <v>-52.14349418892867</v>
      </c>
      <c r="AL32" s="158">
        <f t="shared" si="14"/>
        <v>19.33001945405654</v>
      </c>
      <c r="AM32" s="158">
        <f t="shared" si="15"/>
        <v>-16.385712073313133</v>
      </c>
      <c r="AN32" s="158">
        <f t="shared" si="16"/>
        <v>-21.385712073313133</v>
      </c>
      <c r="AO32" s="158">
        <f t="shared" si="17"/>
        <v>-11.385712073313133</v>
      </c>
      <c r="AP32" s="158">
        <f t="shared" si="18"/>
        <v>-53.925841809229652</v>
      </c>
      <c r="AQ32" s="158">
        <f t="shared" si="19"/>
        <v>21.154417662603382</v>
      </c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</row>
    <row r="33" spans="1:130" s="5" customFormat="1" x14ac:dyDescent="0.25">
      <c r="A33" s="36" t="s">
        <v>22</v>
      </c>
      <c r="B33" s="49" t="s">
        <v>102</v>
      </c>
      <c r="C33" s="36" t="s">
        <v>203</v>
      </c>
      <c r="D33" s="40" t="s">
        <v>70</v>
      </c>
      <c r="E33" s="134">
        <v>446.28747999999996</v>
      </c>
      <c r="F33" s="134">
        <f t="shared" si="20"/>
        <v>446.4</v>
      </c>
      <c r="G33" s="194">
        <v>8.9899999999999994E-2</v>
      </c>
      <c r="H33" s="194">
        <v>2.2620000000000001E-2</v>
      </c>
      <c r="I33" s="188">
        <f t="shared" si="21"/>
        <v>0.11252</v>
      </c>
      <c r="J33" s="38">
        <f t="shared" si="22"/>
        <v>252.10049648844503</v>
      </c>
      <c r="K33" s="90"/>
      <c r="L33" s="89">
        <v>446.3</v>
      </c>
      <c r="M33" s="94">
        <v>6.8500000000000005E-2</v>
      </c>
      <c r="N33" s="94">
        <v>1.55E-2</v>
      </c>
      <c r="O33" s="94">
        <v>8.4000000000000005E-2</v>
      </c>
      <c r="P33" s="90">
        <v>188</v>
      </c>
      <c r="Q33" s="38">
        <f t="shared" si="25"/>
        <v>81.547619047619051</v>
      </c>
      <c r="R33" s="38">
        <f t="shared" si="26"/>
        <v>-23.804226918798655</v>
      </c>
      <c r="S33" s="38">
        <f t="shared" si="27"/>
        <v>18.452380952380949</v>
      </c>
      <c r="T33" s="38">
        <f t="shared" si="28"/>
        <v>-31.476569407603893</v>
      </c>
      <c r="U33" s="38">
        <f t="shared" si="23"/>
        <v>-25.34660504799146</v>
      </c>
      <c r="V33" s="38">
        <f t="shared" si="24"/>
        <v>-25.426564953783448</v>
      </c>
      <c r="W33" s="175"/>
      <c r="X33" s="158">
        <f t="shared" si="0"/>
        <v>-18.649695628112898</v>
      </c>
      <c r="Y33" s="158">
        <f t="shared" si="1"/>
        <v>-23.649695628112898</v>
      </c>
      <c r="Z33" s="158">
        <f t="shared" si="2"/>
        <v>-13.649695628112898</v>
      </c>
      <c r="AA33" s="158">
        <f t="shared" si="3"/>
        <v>-52.38231516259718</v>
      </c>
      <c r="AB33" s="158">
        <f t="shared" si="4"/>
        <v>15.082923906371381</v>
      </c>
      <c r="AC33" s="158">
        <f t="shared" si="5"/>
        <v>-0.3558718861209974</v>
      </c>
      <c r="AD33" s="158">
        <f t="shared" si="6"/>
        <v>-5.3558718861209975</v>
      </c>
      <c r="AE33" s="158">
        <f t="shared" si="7"/>
        <v>4.6441281138790025</v>
      </c>
      <c r="AF33" s="158">
        <f t="shared" si="8"/>
        <v>-11.688123666866616</v>
      </c>
      <c r="AG33" s="158">
        <f t="shared" si="9"/>
        <v>10.976379894624621</v>
      </c>
      <c r="AH33" s="158">
        <f t="shared" si="10"/>
        <v>-16.406737367436065</v>
      </c>
      <c r="AI33" s="158">
        <f t="shared" si="11"/>
        <v>-21.406737367436065</v>
      </c>
      <c r="AJ33" s="158">
        <f t="shared" si="12"/>
        <v>-11.406737367436065</v>
      </c>
      <c r="AK33" s="158">
        <f t="shared" si="13"/>
        <v>-52.14349418892867</v>
      </c>
      <c r="AL33" s="158">
        <f t="shared" si="14"/>
        <v>19.33001945405654</v>
      </c>
      <c r="AM33" s="158">
        <f t="shared" si="15"/>
        <v>-16.385712073313133</v>
      </c>
      <c r="AN33" s="158">
        <f t="shared" si="16"/>
        <v>-21.385712073313133</v>
      </c>
      <c r="AO33" s="158">
        <f t="shared" si="17"/>
        <v>-11.385712073313133</v>
      </c>
      <c r="AP33" s="158">
        <f t="shared" si="18"/>
        <v>-53.925841809229652</v>
      </c>
      <c r="AQ33" s="158">
        <f t="shared" si="19"/>
        <v>21.154417662603382</v>
      </c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</row>
    <row r="34" spans="1:130" s="5" customFormat="1" x14ac:dyDescent="0.25">
      <c r="A34" s="36" t="s">
        <v>23</v>
      </c>
      <c r="B34" s="49" t="s">
        <v>103</v>
      </c>
      <c r="C34" s="36" t="s">
        <v>43</v>
      </c>
      <c r="D34" s="40" t="s">
        <v>68</v>
      </c>
      <c r="E34" s="134">
        <v>448.28764000000001</v>
      </c>
      <c r="F34" s="134">
        <f t="shared" si="20"/>
        <v>448.40000000000003</v>
      </c>
      <c r="G34" s="194">
        <v>8.9649999999999994E-2</v>
      </c>
      <c r="H34" s="194">
        <v>2.2710000000000001E-2</v>
      </c>
      <c r="I34" s="188">
        <f t="shared" si="21"/>
        <v>0.11235999999999999</v>
      </c>
      <c r="J34" s="38">
        <f t="shared" si="22"/>
        <v>250.61894039031696</v>
      </c>
      <c r="K34" s="90"/>
      <c r="L34" s="90">
        <v>448.4</v>
      </c>
      <c r="M34" s="90">
        <v>8.2199999999999995E-2</v>
      </c>
      <c r="N34" s="94">
        <v>2.3199999999999998E-2</v>
      </c>
      <c r="O34" s="94">
        <v>0.10539999999999999</v>
      </c>
      <c r="P34" s="90">
        <v>235</v>
      </c>
      <c r="Q34" s="38">
        <f t="shared" si="25"/>
        <v>77.988614800759009</v>
      </c>
      <c r="R34" s="38">
        <f t="shared" si="26"/>
        <v>-8.3100948131622978</v>
      </c>
      <c r="S34" s="38">
        <f t="shared" si="27"/>
        <v>22.011385199240987</v>
      </c>
      <c r="T34" s="38">
        <f t="shared" si="28"/>
        <v>2.1576398062527402</v>
      </c>
      <c r="U34" s="38">
        <f t="shared" si="23"/>
        <v>-6.1943752224991053</v>
      </c>
      <c r="V34" s="38">
        <f t="shared" si="24"/>
        <v>-6.2321468465199956</v>
      </c>
      <c r="W34" s="175"/>
      <c r="X34" s="158">
        <f t="shared" si="0"/>
        <v>-18.649695628112898</v>
      </c>
      <c r="Y34" s="158">
        <f t="shared" si="1"/>
        <v>-23.649695628112898</v>
      </c>
      <c r="Z34" s="158">
        <f t="shared" si="2"/>
        <v>-13.649695628112898</v>
      </c>
      <c r="AA34" s="158">
        <f t="shared" si="3"/>
        <v>-52.38231516259718</v>
      </c>
      <c r="AB34" s="158">
        <f t="shared" si="4"/>
        <v>15.082923906371381</v>
      </c>
      <c r="AC34" s="158">
        <f t="shared" si="5"/>
        <v>-0.3558718861209974</v>
      </c>
      <c r="AD34" s="158">
        <f t="shared" si="6"/>
        <v>-5.3558718861209975</v>
      </c>
      <c r="AE34" s="158">
        <f t="shared" si="7"/>
        <v>4.6441281138790025</v>
      </c>
      <c r="AF34" s="158">
        <f t="shared" si="8"/>
        <v>-11.688123666866616</v>
      </c>
      <c r="AG34" s="158">
        <f t="shared" si="9"/>
        <v>10.976379894624621</v>
      </c>
      <c r="AH34" s="158">
        <f t="shared" si="10"/>
        <v>-16.406737367436065</v>
      </c>
      <c r="AI34" s="158">
        <f t="shared" si="11"/>
        <v>-21.406737367436065</v>
      </c>
      <c r="AJ34" s="158">
        <f t="shared" si="12"/>
        <v>-11.406737367436065</v>
      </c>
      <c r="AK34" s="158">
        <f t="shared" si="13"/>
        <v>-52.14349418892867</v>
      </c>
      <c r="AL34" s="158">
        <f t="shared" si="14"/>
        <v>19.33001945405654</v>
      </c>
      <c r="AM34" s="158">
        <f t="shared" si="15"/>
        <v>-16.385712073313133</v>
      </c>
      <c r="AN34" s="158">
        <f t="shared" si="16"/>
        <v>-21.385712073313133</v>
      </c>
      <c r="AO34" s="158">
        <f t="shared" si="17"/>
        <v>-11.385712073313133</v>
      </c>
      <c r="AP34" s="158">
        <f t="shared" si="18"/>
        <v>-53.925841809229652</v>
      </c>
      <c r="AQ34" s="158">
        <f t="shared" si="19"/>
        <v>21.154417662603382</v>
      </c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</row>
    <row r="35" spans="1:130" s="5" customFormat="1" x14ac:dyDescent="0.25">
      <c r="A35" s="36" t="s">
        <v>23</v>
      </c>
      <c r="B35" s="49" t="s">
        <v>103</v>
      </c>
      <c r="C35" s="36" t="s">
        <v>43</v>
      </c>
      <c r="D35" s="40" t="s">
        <v>69</v>
      </c>
      <c r="E35" s="134">
        <v>446.08777000000003</v>
      </c>
      <c r="F35" s="134">
        <f t="shared" si="20"/>
        <v>446.20000000000005</v>
      </c>
      <c r="G35" s="194">
        <v>8.992E-2</v>
      </c>
      <c r="H35" s="194">
        <v>2.231E-2</v>
      </c>
      <c r="I35" s="188">
        <f t="shared" si="21"/>
        <v>0.11223</v>
      </c>
      <c r="J35" s="38">
        <f t="shared" si="22"/>
        <v>251.56337646851404</v>
      </c>
      <c r="K35" s="90"/>
      <c r="L35" s="89">
        <v>446.2</v>
      </c>
      <c r="M35" s="94">
        <v>8.1799999999999998E-2</v>
      </c>
      <c r="N35" s="94">
        <v>2.29E-2</v>
      </c>
      <c r="O35" s="94">
        <v>0.1047</v>
      </c>
      <c r="P35" s="90">
        <v>235</v>
      </c>
      <c r="Q35" s="38">
        <f t="shared" si="25"/>
        <v>78.127984718242587</v>
      </c>
      <c r="R35" s="38">
        <f t="shared" si="26"/>
        <v>-9.0302491103202875</v>
      </c>
      <c r="S35" s="38">
        <f t="shared" si="27"/>
        <v>21.872015281757403</v>
      </c>
      <c r="T35" s="38">
        <f t="shared" si="28"/>
        <v>2.6445540116539679</v>
      </c>
      <c r="U35" s="38">
        <f t="shared" si="23"/>
        <v>-6.7094359796845717</v>
      </c>
      <c r="V35" s="38">
        <f t="shared" si="24"/>
        <v>-6.5841764016023721</v>
      </c>
      <c r="W35" s="175"/>
      <c r="X35" s="158">
        <f t="shared" si="0"/>
        <v>-18.649695628112898</v>
      </c>
      <c r="Y35" s="158">
        <f t="shared" si="1"/>
        <v>-23.649695628112898</v>
      </c>
      <c r="Z35" s="158">
        <f t="shared" si="2"/>
        <v>-13.649695628112898</v>
      </c>
      <c r="AA35" s="158">
        <f t="shared" si="3"/>
        <v>-52.38231516259718</v>
      </c>
      <c r="AB35" s="158">
        <f t="shared" si="4"/>
        <v>15.082923906371381</v>
      </c>
      <c r="AC35" s="158">
        <f t="shared" si="5"/>
        <v>-0.3558718861209974</v>
      </c>
      <c r="AD35" s="158">
        <f t="shared" si="6"/>
        <v>-5.3558718861209975</v>
      </c>
      <c r="AE35" s="158">
        <f t="shared" si="7"/>
        <v>4.6441281138790025</v>
      </c>
      <c r="AF35" s="158">
        <f t="shared" si="8"/>
        <v>-11.688123666866616</v>
      </c>
      <c r="AG35" s="158">
        <f t="shared" si="9"/>
        <v>10.976379894624621</v>
      </c>
      <c r="AH35" s="158">
        <f t="shared" si="10"/>
        <v>-16.406737367436065</v>
      </c>
      <c r="AI35" s="158">
        <f t="shared" si="11"/>
        <v>-21.406737367436065</v>
      </c>
      <c r="AJ35" s="158">
        <f t="shared" si="12"/>
        <v>-11.406737367436065</v>
      </c>
      <c r="AK35" s="158">
        <f t="shared" si="13"/>
        <v>-52.14349418892867</v>
      </c>
      <c r="AL35" s="158">
        <f t="shared" si="14"/>
        <v>19.33001945405654</v>
      </c>
      <c r="AM35" s="158">
        <f t="shared" si="15"/>
        <v>-16.385712073313133</v>
      </c>
      <c r="AN35" s="158">
        <f t="shared" si="16"/>
        <v>-21.385712073313133</v>
      </c>
      <c r="AO35" s="158">
        <f t="shared" si="17"/>
        <v>-11.385712073313133</v>
      </c>
      <c r="AP35" s="158">
        <f t="shared" si="18"/>
        <v>-53.925841809229652</v>
      </c>
      <c r="AQ35" s="158">
        <f t="shared" si="19"/>
        <v>21.154417662603382</v>
      </c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</row>
    <row r="36" spans="1:130" s="5" customFormat="1" x14ac:dyDescent="0.25">
      <c r="A36" s="187" t="s">
        <v>23</v>
      </c>
      <c r="B36" s="132" t="s">
        <v>103</v>
      </c>
      <c r="C36" s="36" t="s">
        <v>43</v>
      </c>
      <c r="D36" s="40" t="s">
        <v>70</v>
      </c>
      <c r="E36" s="134">
        <v>446.38758999999999</v>
      </c>
      <c r="F36" s="134">
        <f t="shared" si="20"/>
        <v>446.5</v>
      </c>
      <c r="G36" s="194">
        <v>9.0249999999999997E-2</v>
      </c>
      <c r="H36" s="194">
        <v>2.2159999999999999E-2</v>
      </c>
      <c r="I36" s="188">
        <f t="shared" si="21"/>
        <v>0.11241</v>
      </c>
      <c r="J36" s="38">
        <f t="shared" si="22"/>
        <v>251.79758827769561</v>
      </c>
      <c r="K36" s="90"/>
      <c r="L36" s="89">
        <v>446.5</v>
      </c>
      <c r="M36" s="94">
        <v>8.6499999999999994E-2</v>
      </c>
      <c r="N36" s="94">
        <v>2.24E-2</v>
      </c>
      <c r="O36" s="94">
        <v>0.1089</v>
      </c>
      <c r="P36" s="90">
        <v>244</v>
      </c>
      <c r="Q36" s="38">
        <f t="shared" si="25"/>
        <v>79.430670339761249</v>
      </c>
      <c r="R36" s="38">
        <f t="shared" si="26"/>
        <v>-4.155124653739616</v>
      </c>
      <c r="S36" s="38">
        <f t="shared" si="27"/>
        <v>20.569329660238754</v>
      </c>
      <c r="T36" s="38">
        <f t="shared" si="28"/>
        <v>1.0830324909747322</v>
      </c>
      <c r="U36" s="38">
        <f t="shared" si="23"/>
        <v>-3.1224979983987184</v>
      </c>
      <c r="V36" s="38">
        <f t="shared" si="24"/>
        <v>-3.096768452403134</v>
      </c>
      <c r="W36" s="175"/>
      <c r="X36" s="158">
        <f t="shared" ref="X36:X69" si="29">$R$74</f>
        <v>-18.649695628112898</v>
      </c>
      <c r="Y36" s="158">
        <f t="shared" ref="Y36:Y69" si="30">$R$74-5</f>
        <v>-23.649695628112898</v>
      </c>
      <c r="Z36" s="158">
        <f t="shared" ref="Z36:Z69" si="31">$R$74+5</f>
        <v>-13.649695628112898</v>
      </c>
      <c r="AA36" s="158">
        <f t="shared" ref="AA36:AA69" si="32">($R$74-(3*$R$77))</f>
        <v>-52.38231516259718</v>
      </c>
      <c r="AB36" s="158">
        <f t="shared" ref="AB36:AB69" si="33">($R$74+(3*$R$77))</f>
        <v>15.082923906371381</v>
      </c>
      <c r="AC36" s="158">
        <f t="shared" ref="AC36:AC69" si="34">$T$74</f>
        <v>-0.3558718861209974</v>
      </c>
      <c r="AD36" s="158">
        <f t="shared" ref="AD36:AD69" si="35">$T$74-5</f>
        <v>-5.3558718861209975</v>
      </c>
      <c r="AE36" s="158">
        <f t="shared" ref="AE36:AE69" si="36">$T$74+5</f>
        <v>4.6441281138790025</v>
      </c>
      <c r="AF36" s="158">
        <f t="shared" ref="AF36:AF69" si="37">($T$74-(3*$T$77))</f>
        <v>-11.688123666866616</v>
      </c>
      <c r="AG36" s="158">
        <f t="shared" ref="AG36:AG69" si="38">($T$74+(3*$T$77))</f>
        <v>10.976379894624621</v>
      </c>
      <c r="AH36" s="158">
        <f t="shared" ref="AH36:AH69" si="39">$U$74</f>
        <v>-16.406737367436065</v>
      </c>
      <c r="AI36" s="158">
        <f t="shared" ref="AI36:AI69" si="40">$U$74-5</f>
        <v>-21.406737367436065</v>
      </c>
      <c r="AJ36" s="158">
        <f t="shared" ref="AJ36:AJ69" si="41">$U$74+5</f>
        <v>-11.406737367436065</v>
      </c>
      <c r="AK36" s="158">
        <f t="shared" ref="AK36:AK69" si="42">($U$74-(3*$U$77))</f>
        <v>-52.14349418892867</v>
      </c>
      <c r="AL36" s="158">
        <f t="shared" ref="AL36:AL69" si="43">($U$74+(3*$U$77))</f>
        <v>19.33001945405654</v>
      </c>
      <c r="AM36" s="158">
        <f t="shared" ref="AM36:AM69" si="44">$V$74</f>
        <v>-16.385712073313133</v>
      </c>
      <c r="AN36" s="158">
        <f t="shared" ref="AN36:AN69" si="45">$V$74-5</f>
        <v>-21.385712073313133</v>
      </c>
      <c r="AO36" s="158">
        <f t="shared" ref="AO36:AO69" si="46">$V$74+5</f>
        <v>-11.385712073313133</v>
      </c>
      <c r="AP36" s="158">
        <f t="shared" ref="AP36:AP69" si="47">($V$74-(3*$V$77))</f>
        <v>-53.925841809229652</v>
      </c>
      <c r="AQ36" s="158">
        <f t="shared" ref="AQ36:AQ69" si="48">($V$74+(3*$V$77))</f>
        <v>21.154417662603382</v>
      </c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</row>
    <row r="37" spans="1:130" s="5" customFormat="1" x14ac:dyDescent="0.25">
      <c r="A37" s="36" t="s">
        <v>42</v>
      </c>
      <c r="B37" s="49" t="s">
        <v>182</v>
      </c>
      <c r="C37" s="36" t="s">
        <v>194</v>
      </c>
      <c r="D37" s="40" t="s">
        <v>68</v>
      </c>
      <c r="E37" s="134">
        <v>446.18727999999999</v>
      </c>
      <c r="F37" s="134">
        <f t="shared" si="20"/>
        <v>446.3</v>
      </c>
      <c r="G37" s="194">
        <v>9.0319999999999998E-2</v>
      </c>
      <c r="H37" s="194">
        <v>2.24E-2</v>
      </c>
      <c r="I37" s="188">
        <f t="shared" si="21"/>
        <v>0.11272</v>
      </c>
      <c r="J37" s="38">
        <f t="shared" si="22"/>
        <v>252.60526204569058</v>
      </c>
      <c r="K37" s="89">
        <v>446</v>
      </c>
      <c r="L37" s="90"/>
      <c r="M37" s="90">
        <v>5.8299999999999998E-2</v>
      </c>
      <c r="N37" s="94">
        <v>2.1399999999999999E-2</v>
      </c>
      <c r="O37" s="94">
        <v>7.9699999999999993E-2</v>
      </c>
      <c r="P37" s="94">
        <v>178.75550000000001</v>
      </c>
      <c r="Q37" s="38">
        <f t="shared" si="25"/>
        <v>73.149309912170651</v>
      </c>
      <c r="R37" s="38">
        <f t="shared" si="26"/>
        <v>-35.451727192205489</v>
      </c>
      <c r="S37" s="38">
        <f t="shared" si="27"/>
        <v>26.85069008782936</v>
      </c>
      <c r="T37" s="38">
        <f t="shared" si="28"/>
        <v>-4.4642857142857189</v>
      </c>
      <c r="U37" s="38">
        <f t="shared" si="23"/>
        <v>-29.29382540809085</v>
      </c>
      <c r="V37" s="38">
        <f t="shared" si="24"/>
        <v>-29.235242942933159</v>
      </c>
      <c r="W37" s="175"/>
      <c r="X37" s="158">
        <f t="shared" si="29"/>
        <v>-18.649695628112898</v>
      </c>
      <c r="Y37" s="158">
        <f t="shared" si="30"/>
        <v>-23.649695628112898</v>
      </c>
      <c r="Z37" s="158">
        <f t="shared" si="31"/>
        <v>-13.649695628112898</v>
      </c>
      <c r="AA37" s="158">
        <f t="shared" si="32"/>
        <v>-52.38231516259718</v>
      </c>
      <c r="AB37" s="158">
        <f t="shared" si="33"/>
        <v>15.082923906371381</v>
      </c>
      <c r="AC37" s="158">
        <f t="shared" si="34"/>
        <v>-0.3558718861209974</v>
      </c>
      <c r="AD37" s="158">
        <f t="shared" si="35"/>
        <v>-5.3558718861209975</v>
      </c>
      <c r="AE37" s="158">
        <f t="shared" si="36"/>
        <v>4.6441281138790025</v>
      </c>
      <c r="AF37" s="158">
        <f t="shared" si="37"/>
        <v>-11.688123666866616</v>
      </c>
      <c r="AG37" s="158">
        <f t="shared" si="38"/>
        <v>10.976379894624621</v>
      </c>
      <c r="AH37" s="158">
        <f t="shared" si="39"/>
        <v>-16.406737367436065</v>
      </c>
      <c r="AI37" s="158">
        <f t="shared" si="40"/>
        <v>-21.406737367436065</v>
      </c>
      <c r="AJ37" s="158">
        <f t="shared" si="41"/>
        <v>-11.406737367436065</v>
      </c>
      <c r="AK37" s="158">
        <f t="shared" si="42"/>
        <v>-52.14349418892867</v>
      </c>
      <c r="AL37" s="158">
        <f t="shared" si="43"/>
        <v>19.33001945405654</v>
      </c>
      <c r="AM37" s="158">
        <f t="shared" si="44"/>
        <v>-16.385712073313133</v>
      </c>
      <c r="AN37" s="158">
        <f t="shared" si="45"/>
        <v>-21.385712073313133</v>
      </c>
      <c r="AO37" s="158">
        <f t="shared" si="46"/>
        <v>-11.385712073313133</v>
      </c>
      <c r="AP37" s="158">
        <f t="shared" si="47"/>
        <v>-53.925841809229652</v>
      </c>
      <c r="AQ37" s="158">
        <f t="shared" si="48"/>
        <v>21.154417662603382</v>
      </c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</row>
    <row r="38" spans="1:130" s="5" customFormat="1" x14ac:dyDescent="0.25">
      <c r="A38" s="36" t="s">
        <v>42</v>
      </c>
      <c r="B38" s="49" t="s">
        <v>182</v>
      </c>
      <c r="C38" s="36" t="s">
        <v>194</v>
      </c>
      <c r="D38" s="40" t="s">
        <v>69</v>
      </c>
      <c r="E38" s="134">
        <v>446.18759999999997</v>
      </c>
      <c r="F38" s="134">
        <f t="shared" si="20"/>
        <v>446.3</v>
      </c>
      <c r="G38" s="194">
        <v>9.0029999999999999E-2</v>
      </c>
      <c r="H38" s="194">
        <v>2.2370000000000001E-2</v>
      </c>
      <c r="I38" s="188">
        <f t="shared" si="21"/>
        <v>0.1124</v>
      </c>
      <c r="J38" s="38">
        <f t="shared" si="22"/>
        <v>251.88803031067695</v>
      </c>
      <c r="K38" s="89">
        <v>446</v>
      </c>
      <c r="L38" s="90"/>
      <c r="M38" s="94">
        <v>7.1999999999999995E-2</v>
      </c>
      <c r="N38" s="94">
        <v>2.2700000000000001E-2</v>
      </c>
      <c r="O38" s="94">
        <v>9.4700000000000006E-2</v>
      </c>
      <c r="P38" s="94">
        <v>212.32929999999999</v>
      </c>
      <c r="Q38" s="38">
        <f t="shared" si="25"/>
        <v>76.029567053854265</v>
      </c>
      <c r="R38" s="38">
        <f t="shared" si="26"/>
        <v>-20.026657780739761</v>
      </c>
      <c r="S38" s="38">
        <f t="shared" si="27"/>
        <v>23.970432946145724</v>
      </c>
      <c r="T38" s="38">
        <f t="shared" si="28"/>
        <v>1.4751899865891838</v>
      </c>
      <c r="U38" s="38">
        <f t="shared" si="23"/>
        <v>-15.747330960854086</v>
      </c>
      <c r="V38" s="38">
        <f t="shared" si="24"/>
        <v>-15.704886914191793</v>
      </c>
      <c r="W38" s="175"/>
      <c r="X38" s="158">
        <f t="shared" si="29"/>
        <v>-18.649695628112898</v>
      </c>
      <c r="Y38" s="158">
        <f t="shared" si="30"/>
        <v>-23.649695628112898</v>
      </c>
      <c r="Z38" s="158">
        <f t="shared" si="31"/>
        <v>-13.649695628112898</v>
      </c>
      <c r="AA38" s="158">
        <f t="shared" si="32"/>
        <v>-52.38231516259718</v>
      </c>
      <c r="AB38" s="158">
        <f t="shared" si="33"/>
        <v>15.082923906371381</v>
      </c>
      <c r="AC38" s="158">
        <f t="shared" si="34"/>
        <v>-0.3558718861209974</v>
      </c>
      <c r="AD38" s="158">
        <f t="shared" si="35"/>
        <v>-5.3558718861209975</v>
      </c>
      <c r="AE38" s="158">
        <f t="shared" si="36"/>
        <v>4.6441281138790025</v>
      </c>
      <c r="AF38" s="158">
        <f t="shared" si="37"/>
        <v>-11.688123666866616</v>
      </c>
      <c r="AG38" s="158">
        <f t="shared" si="38"/>
        <v>10.976379894624621</v>
      </c>
      <c r="AH38" s="158">
        <f t="shared" si="39"/>
        <v>-16.406737367436065</v>
      </c>
      <c r="AI38" s="158">
        <f t="shared" si="40"/>
        <v>-21.406737367436065</v>
      </c>
      <c r="AJ38" s="158">
        <f t="shared" si="41"/>
        <v>-11.406737367436065</v>
      </c>
      <c r="AK38" s="158">
        <f t="shared" si="42"/>
        <v>-52.14349418892867</v>
      </c>
      <c r="AL38" s="158">
        <f t="shared" si="43"/>
        <v>19.33001945405654</v>
      </c>
      <c r="AM38" s="158">
        <f t="shared" si="44"/>
        <v>-16.385712073313133</v>
      </c>
      <c r="AN38" s="158">
        <f t="shared" si="45"/>
        <v>-21.385712073313133</v>
      </c>
      <c r="AO38" s="158">
        <f t="shared" si="46"/>
        <v>-11.385712073313133</v>
      </c>
      <c r="AP38" s="158">
        <f t="shared" si="47"/>
        <v>-53.925841809229652</v>
      </c>
      <c r="AQ38" s="158">
        <f t="shared" si="48"/>
        <v>21.154417662603382</v>
      </c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</row>
    <row r="39" spans="1:130" s="5" customFormat="1" x14ac:dyDescent="0.25">
      <c r="A39" s="36" t="s">
        <v>42</v>
      </c>
      <c r="B39" s="49" t="s">
        <v>182</v>
      </c>
      <c r="C39" s="36" t="s">
        <v>194</v>
      </c>
      <c r="D39" s="40" t="s">
        <v>70</v>
      </c>
      <c r="E39" s="134">
        <v>446.78785999999997</v>
      </c>
      <c r="F39" s="134">
        <f t="shared" si="20"/>
        <v>446.89999999999992</v>
      </c>
      <c r="G39" s="194">
        <v>8.9639999999999997E-2</v>
      </c>
      <c r="H39" s="194">
        <v>2.2499999999999999E-2</v>
      </c>
      <c r="I39" s="188">
        <f t="shared" si="21"/>
        <v>0.11213999999999999</v>
      </c>
      <c r="J39" s="38">
        <f t="shared" si="22"/>
        <v>250.96782927203287</v>
      </c>
      <c r="K39" s="89">
        <v>446.3</v>
      </c>
      <c r="L39" s="89"/>
      <c r="M39" s="94">
        <v>7.2700000000000001E-2</v>
      </c>
      <c r="N39" s="90">
        <v>2.2100000000000002E-2</v>
      </c>
      <c r="O39" s="94">
        <v>9.4799999999999995E-2</v>
      </c>
      <c r="P39" s="94">
        <v>212.41069999999999</v>
      </c>
      <c r="Q39" s="38">
        <f t="shared" si="25"/>
        <v>76.687763713080173</v>
      </c>
      <c r="R39" s="38">
        <f t="shared" si="26"/>
        <v>-18.897813476126725</v>
      </c>
      <c r="S39" s="38">
        <f t="shared" si="27"/>
        <v>23.312236286919834</v>
      </c>
      <c r="T39" s="38">
        <f t="shared" si="28"/>
        <v>-1.777777777777767</v>
      </c>
      <c r="U39" s="38">
        <f t="shared" si="23"/>
        <v>-15.462814339218831</v>
      </c>
      <c r="V39" s="38">
        <f t="shared" si="24"/>
        <v>-15.363375211824243</v>
      </c>
      <c r="W39" s="175"/>
      <c r="X39" s="158">
        <f t="shared" si="29"/>
        <v>-18.649695628112898</v>
      </c>
      <c r="Y39" s="158">
        <f t="shared" si="30"/>
        <v>-23.649695628112898</v>
      </c>
      <c r="Z39" s="158">
        <f t="shared" si="31"/>
        <v>-13.649695628112898</v>
      </c>
      <c r="AA39" s="158">
        <f t="shared" si="32"/>
        <v>-52.38231516259718</v>
      </c>
      <c r="AB39" s="158">
        <f t="shared" si="33"/>
        <v>15.082923906371381</v>
      </c>
      <c r="AC39" s="158">
        <f t="shared" si="34"/>
        <v>-0.3558718861209974</v>
      </c>
      <c r="AD39" s="158">
        <f t="shared" si="35"/>
        <v>-5.3558718861209975</v>
      </c>
      <c r="AE39" s="158">
        <f t="shared" si="36"/>
        <v>4.6441281138790025</v>
      </c>
      <c r="AF39" s="158">
        <f t="shared" si="37"/>
        <v>-11.688123666866616</v>
      </c>
      <c r="AG39" s="158">
        <f t="shared" si="38"/>
        <v>10.976379894624621</v>
      </c>
      <c r="AH39" s="158">
        <f t="shared" si="39"/>
        <v>-16.406737367436065</v>
      </c>
      <c r="AI39" s="158">
        <f t="shared" si="40"/>
        <v>-21.406737367436065</v>
      </c>
      <c r="AJ39" s="158">
        <f t="shared" si="41"/>
        <v>-11.406737367436065</v>
      </c>
      <c r="AK39" s="158">
        <f t="shared" si="42"/>
        <v>-52.14349418892867</v>
      </c>
      <c r="AL39" s="158">
        <f t="shared" si="43"/>
        <v>19.33001945405654</v>
      </c>
      <c r="AM39" s="158">
        <f t="shared" si="44"/>
        <v>-16.385712073313133</v>
      </c>
      <c r="AN39" s="158">
        <f t="shared" si="45"/>
        <v>-21.385712073313133</v>
      </c>
      <c r="AO39" s="158">
        <f t="shared" si="46"/>
        <v>-11.385712073313133</v>
      </c>
      <c r="AP39" s="158">
        <f t="shared" si="47"/>
        <v>-53.925841809229652</v>
      </c>
      <c r="AQ39" s="158">
        <f t="shared" si="48"/>
        <v>21.154417662603382</v>
      </c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</row>
    <row r="40" spans="1:130" s="5" customFormat="1" x14ac:dyDescent="0.25">
      <c r="A40" s="36" t="s">
        <v>52</v>
      </c>
      <c r="B40" s="49" t="s">
        <v>104</v>
      </c>
      <c r="C40" s="36" t="s">
        <v>171</v>
      </c>
      <c r="D40" s="40" t="s">
        <v>68</v>
      </c>
      <c r="E40" s="134">
        <v>445.98745999999994</v>
      </c>
      <c r="F40" s="134">
        <f t="shared" si="20"/>
        <v>446.09999999999997</v>
      </c>
      <c r="G40" s="194">
        <v>8.9959999999999998E-2</v>
      </c>
      <c r="H40" s="194">
        <v>2.2579999999999999E-2</v>
      </c>
      <c r="I40" s="188">
        <f t="shared" si="21"/>
        <v>0.11254</v>
      </c>
      <c r="J40" s="38">
        <f t="shared" si="22"/>
        <v>252.31490651315059</v>
      </c>
      <c r="K40" s="90"/>
      <c r="L40" s="89">
        <v>446.1</v>
      </c>
      <c r="M40" s="90">
        <v>6.2600000000000003E-2</v>
      </c>
      <c r="N40" s="94">
        <v>2.24E-2</v>
      </c>
      <c r="O40" s="94">
        <v>8.5000000000000006E-2</v>
      </c>
      <c r="P40" s="93">
        <v>190.56</v>
      </c>
      <c r="Q40" s="38">
        <f t="shared" si="25"/>
        <v>73.647058823529406</v>
      </c>
      <c r="R40" s="38">
        <f t="shared" si="26"/>
        <v>-30.413517118719426</v>
      </c>
      <c r="S40" s="38">
        <f t="shared" si="27"/>
        <v>26.352941176470583</v>
      </c>
      <c r="T40" s="38">
        <f t="shared" si="28"/>
        <v>-0.79716563330380696</v>
      </c>
      <c r="U40" s="38">
        <f t="shared" si="23"/>
        <v>-24.471299093655585</v>
      </c>
      <c r="V40" s="38">
        <f t="shared" si="24"/>
        <v>-24.475330200093403</v>
      </c>
      <c r="W40" s="175"/>
      <c r="X40" s="158">
        <f t="shared" si="29"/>
        <v>-18.649695628112898</v>
      </c>
      <c r="Y40" s="158">
        <f t="shared" si="30"/>
        <v>-23.649695628112898</v>
      </c>
      <c r="Z40" s="158">
        <f t="shared" si="31"/>
        <v>-13.649695628112898</v>
      </c>
      <c r="AA40" s="158">
        <f t="shared" si="32"/>
        <v>-52.38231516259718</v>
      </c>
      <c r="AB40" s="158">
        <f t="shared" si="33"/>
        <v>15.082923906371381</v>
      </c>
      <c r="AC40" s="158">
        <f t="shared" si="34"/>
        <v>-0.3558718861209974</v>
      </c>
      <c r="AD40" s="158">
        <f t="shared" si="35"/>
        <v>-5.3558718861209975</v>
      </c>
      <c r="AE40" s="158">
        <f t="shared" si="36"/>
        <v>4.6441281138790025</v>
      </c>
      <c r="AF40" s="158">
        <f t="shared" si="37"/>
        <v>-11.688123666866616</v>
      </c>
      <c r="AG40" s="158">
        <f t="shared" si="38"/>
        <v>10.976379894624621</v>
      </c>
      <c r="AH40" s="158">
        <f t="shared" si="39"/>
        <v>-16.406737367436065</v>
      </c>
      <c r="AI40" s="158">
        <f t="shared" si="40"/>
        <v>-21.406737367436065</v>
      </c>
      <c r="AJ40" s="158">
        <f t="shared" si="41"/>
        <v>-11.406737367436065</v>
      </c>
      <c r="AK40" s="158">
        <f t="shared" si="42"/>
        <v>-52.14349418892867</v>
      </c>
      <c r="AL40" s="158">
        <f t="shared" si="43"/>
        <v>19.33001945405654</v>
      </c>
      <c r="AM40" s="158">
        <f t="shared" si="44"/>
        <v>-16.385712073313133</v>
      </c>
      <c r="AN40" s="158">
        <f t="shared" si="45"/>
        <v>-21.385712073313133</v>
      </c>
      <c r="AO40" s="158">
        <f t="shared" si="46"/>
        <v>-11.385712073313133</v>
      </c>
      <c r="AP40" s="158">
        <f t="shared" si="47"/>
        <v>-53.925841809229652</v>
      </c>
      <c r="AQ40" s="158">
        <f t="shared" si="48"/>
        <v>21.154417662603382</v>
      </c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</row>
    <row r="41" spans="1:130" s="5" customFormat="1" x14ac:dyDescent="0.25">
      <c r="A41" s="36" t="s">
        <v>52</v>
      </c>
      <c r="B41" s="49" t="s">
        <v>104</v>
      </c>
      <c r="C41" s="36" t="s">
        <v>171</v>
      </c>
      <c r="D41" s="40" t="s">
        <v>69</v>
      </c>
      <c r="E41" s="134">
        <v>446.28755000000001</v>
      </c>
      <c r="F41" s="134">
        <f t="shared" si="20"/>
        <v>446.4</v>
      </c>
      <c r="G41" s="194">
        <v>8.9639999999999997E-2</v>
      </c>
      <c r="H41" s="194">
        <v>2.281E-2</v>
      </c>
      <c r="I41" s="188">
        <f t="shared" si="21"/>
        <v>0.11244999999999999</v>
      </c>
      <c r="J41" s="38">
        <f t="shared" si="22"/>
        <v>251.94363723687522</v>
      </c>
      <c r="K41" s="90"/>
      <c r="L41" s="89">
        <v>446.4</v>
      </c>
      <c r="M41" s="94">
        <v>6.0199999999999997E-2</v>
      </c>
      <c r="N41" s="94">
        <v>2.29E-2</v>
      </c>
      <c r="O41" s="94">
        <v>8.3099999999999993E-2</v>
      </c>
      <c r="P41" s="93">
        <v>186.18</v>
      </c>
      <c r="Q41" s="38">
        <f t="shared" si="25"/>
        <v>72.442839951865224</v>
      </c>
      <c r="R41" s="38">
        <f t="shared" si="26"/>
        <v>-32.842481035252121</v>
      </c>
      <c r="S41" s="38">
        <f t="shared" si="27"/>
        <v>27.557160048134783</v>
      </c>
      <c r="T41" s="38">
        <f t="shared" si="28"/>
        <v>0.39456378781236218</v>
      </c>
      <c r="U41" s="38">
        <f t="shared" si="23"/>
        <v>-26.100489106269453</v>
      </c>
      <c r="V41" s="38">
        <f t="shared" si="24"/>
        <v>-26.102519578632904</v>
      </c>
      <c r="W41" s="175"/>
      <c r="X41" s="158">
        <f t="shared" si="29"/>
        <v>-18.649695628112898</v>
      </c>
      <c r="Y41" s="158">
        <f t="shared" si="30"/>
        <v>-23.649695628112898</v>
      </c>
      <c r="Z41" s="158">
        <f t="shared" si="31"/>
        <v>-13.649695628112898</v>
      </c>
      <c r="AA41" s="158">
        <f t="shared" si="32"/>
        <v>-52.38231516259718</v>
      </c>
      <c r="AB41" s="158">
        <f t="shared" si="33"/>
        <v>15.082923906371381</v>
      </c>
      <c r="AC41" s="158">
        <f t="shared" si="34"/>
        <v>-0.3558718861209974</v>
      </c>
      <c r="AD41" s="158">
        <f t="shared" si="35"/>
        <v>-5.3558718861209975</v>
      </c>
      <c r="AE41" s="158">
        <f t="shared" si="36"/>
        <v>4.6441281138790025</v>
      </c>
      <c r="AF41" s="158">
        <f t="shared" si="37"/>
        <v>-11.688123666866616</v>
      </c>
      <c r="AG41" s="158">
        <f t="shared" si="38"/>
        <v>10.976379894624621</v>
      </c>
      <c r="AH41" s="158">
        <f t="shared" si="39"/>
        <v>-16.406737367436065</v>
      </c>
      <c r="AI41" s="158">
        <f t="shared" si="40"/>
        <v>-21.406737367436065</v>
      </c>
      <c r="AJ41" s="158">
        <f t="shared" si="41"/>
        <v>-11.406737367436065</v>
      </c>
      <c r="AK41" s="158">
        <f t="shared" si="42"/>
        <v>-52.14349418892867</v>
      </c>
      <c r="AL41" s="158">
        <f t="shared" si="43"/>
        <v>19.33001945405654</v>
      </c>
      <c r="AM41" s="158">
        <f t="shared" si="44"/>
        <v>-16.385712073313133</v>
      </c>
      <c r="AN41" s="158">
        <f t="shared" si="45"/>
        <v>-21.385712073313133</v>
      </c>
      <c r="AO41" s="158">
        <f t="shared" si="46"/>
        <v>-11.385712073313133</v>
      </c>
      <c r="AP41" s="158">
        <f t="shared" si="47"/>
        <v>-53.925841809229652</v>
      </c>
      <c r="AQ41" s="158">
        <f t="shared" si="48"/>
        <v>21.154417662603382</v>
      </c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</row>
    <row r="42" spans="1:130" s="5" customFormat="1" ht="12" customHeight="1" x14ac:dyDescent="0.25">
      <c r="A42" s="187" t="s">
        <v>52</v>
      </c>
      <c r="B42" s="132" t="s">
        <v>104</v>
      </c>
      <c r="C42" s="36" t="s">
        <v>171</v>
      </c>
      <c r="D42" s="40" t="s">
        <v>70</v>
      </c>
      <c r="E42" s="134">
        <v>448.68772999999993</v>
      </c>
      <c r="F42" s="134">
        <f t="shared" si="20"/>
        <v>448.79999999999995</v>
      </c>
      <c r="G42" s="194">
        <v>9.0079999999999993E-2</v>
      </c>
      <c r="H42" s="194">
        <v>2.2190000000000001E-2</v>
      </c>
      <c r="I42" s="188">
        <f t="shared" si="21"/>
        <v>0.11226999999999999</v>
      </c>
      <c r="J42" s="38">
        <f t="shared" si="22"/>
        <v>250.19494025998779</v>
      </c>
      <c r="K42" s="90"/>
      <c r="L42" s="89">
        <v>448.6</v>
      </c>
      <c r="M42" s="94">
        <v>5.8099999999999999E-2</v>
      </c>
      <c r="N42" s="94">
        <v>2.23E-2</v>
      </c>
      <c r="O42" s="94">
        <v>8.0399999999999999E-2</v>
      </c>
      <c r="P42" s="93">
        <v>179.24</v>
      </c>
      <c r="Q42" s="38">
        <f t="shared" si="25"/>
        <v>72.263681592039802</v>
      </c>
      <c r="R42" s="38">
        <f t="shared" si="26"/>
        <v>-35.501776198934273</v>
      </c>
      <c r="S42" s="38">
        <f t="shared" si="27"/>
        <v>27.736318407960198</v>
      </c>
      <c r="T42" s="38">
        <f t="shared" si="28"/>
        <v>0.49571879224875615</v>
      </c>
      <c r="U42" s="38">
        <f t="shared" si="23"/>
        <v>-28.386924378729844</v>
      </c>
      <c r="V42" s="38">
        <f t="shared" si="24"/>
        <v>-28.359862188362246</v>
      </c>
      <c r="W42" s="175"/>
      <c r="X42" s="158">
        <f t="shared" si="29"/>
        <v>-18.649695628112898</v>
      </c>
      <c r="Y42" s="158">
        <f t="shared" si="30"/>
        <v>-23.649695628112898</v>
      </c>
      <c r="Z42" s="158">
        <f t="shared" si="31"/>
        <v>-13.649695628112898</v>
      </c>
      <c r="AA42" s="158">
        <f t="shared" si="32"/>
        <v>-52.38231516259718</v>
      </c>
      <c r="AB42" s="158">
        <f t="shared" si="33"/>
        <v>15.082923906371381</v>
      </c>
      <c r="AC42" s="158">
        <f t="shared" si="34"/>
        <v>-0.3558718861209974</v>
      </c>
      <c r="AD42" s="158">
        <f t="shared" si="35"/>
        <v>-5.3558718861209975</v>
      </c>
      <c r="AE42" s="158">
        <f t="shared" si="36"/>
        <v>4.6441281138790025</v>
      </c>
      <c r="AF42" s="158">
        <f t="shared" si="37"/>
        <v>-11.688123666866616</v>
      </c>
      <c r="AG42" s="158">
        <f t="shared" si="38"/>
        <v>10.976379894624621</v>
      </c>
      <c r="AH42" s="158">
        <f t="shared" si="39"/>
        <v>-16.406737367436065</v>
      </c>
      <c r="AI42" s="158">
        <f t="shared" si="40"/>
        <v>-21.406737367436065</v>
      </c>
      <c r="AJ42" s="158">
        <f t="shared" si="41"/>
        <v>-11.406737367436065</v>
      </c>
      <c r="AK42" s="158">
        <f t="shared" si="42"/>
        <v>-52.14349418892867</v>
      </c>
      <c r="AL42" s="158">
        <f t="shared" si="43"/>
        <v>19.33001945405654</v>
      </c>
      <c r="AM42" s="158">
        <f t="shared" si="44"/>
        <v>-16.385712073313133</v>
      </c>
      <c r="AN42" s="158">
        <f t="shared" si="45"/>
        <v>-21.385712073313133</v>
      </c>
      <c r="AO42" s="158">
        <f t="shared" si="46"/>
        <v>-11.385712073313133</v>
      </c>
      <c r="AP42" s="158">
        <f t="shared" si="47"/>
        <v>-53.925841809229652</v>
      </c>
      <c r="AQ42" s="158">
        <f t="shared" si="48"/>
        <v>21.154417662603382</v>
      </c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</row>
    <row r="43" spans="1:130" s="112" customFormat="1" x14ac:dyDescent="0.25">
      <c r="A43" s="107" t="s">
        <v>50</v>
      </c>
      <c r="B43" s="108" t="s">
        <v>183</v>
      </c>
      <c r="C43" s="107" t="s">
        <v>53</v>
      </c>
      <c r="D43" s="109" t="s">
        <v>68</v>
      </c>
      <c r="E43" s="135">
        <v>446.88726000000003</v>
      </c>
      <c r="F43" s="135">
        <f t="shared" si="20"/>
        <v>447</v>
      </c>
      <c r="G43" s="195">
        <v>9.0109999999999996E-2</v>
      </c>
      <c r="H43" s="195">
        <v>2.2630000000000001E-2</v>
      </c>
      <c r="I43" s="188">
        <f t="shared" si="21"/>
        <v>0.11273999999999999</v>
      </c>
      <c r="J43" s="38">
        <f t="shared" si="22"/>
        <v>252.254378000673</v>
      </c>
      <c r="K43" s="111"/>
      <c r="L43" s="110">
        <v>446.5</v>
      </c>
      <c r="M43" s="90"/>
      <c r="N43" s="90"/>
      <c r="O43" s="94">
        <v>8.77E-2</v>
      </c>
      <c r="P43" s="118">
        <v>190.05600000000001</v>
      </c>
      <c r="Q43" s="38"/>
      <c r="R43" s="38"/>
      <c r="S43" s="38"/>
      <c r="T43" s="38"/>
      <c r="U43" s="38">
        <f t="shared" si="23"/>
        <v>-22.210395600496714</v>
      </c>
      <c r="V43" s="38">
        <f t="shared" si="24"/>
        <v>-24.657006349561573</v>
      </c>
      <c r="W43" s="175"/>
      <c r="X43" s="158">
        <f t="shared" si="29"/>
        <v>-18.649695628112898</v>
      </c>
      <c r="Y43" s="158">
        <f t="shared" si="30"/>
        <v>-23.649695628112898</v>
      </c>
      <c r="Z43" s="158">
        <f t="shared" si="31"/>
        <v>-13.649695628112898</v>
      </c>
      <c r="AA43" s="158">
        <f t="shared" si="32"/>
        <v>-52.38231516259718</v>
      </c>
      <c r="AB43" s="158">
        <f t="shared" si="33"/>
        <v>15.082923906371381</v>
      </c>
      <c r="AC43" s="158">
        <f t="shared" si="34"/>
        <v>-0.3558718861209974</v>
      </c>
      <c r="AD43" s="158">
        <f t="shared" si="35"/>
        <v>-5.3558718861209975</v>
      </c>
      <c r="AE43" s="158">
        <f t="shared" si="36"/>
        <v>4.6441281138790025</v>
      </c>
      <c r="AF43" s="158">
        <f t="shared" si="37"/>
        <v>-11.688123666866616</v>
      </c>
      <c r="AG43" s="158">
        <f t="shared" si="38"/>
        <v>10.976379894624621</v>
      </c>
      <c r="AH43" s="158">
        <f t="shared" si="39"/>
        <v>-16.406737367436065</v>
      </c>
      <c r="AI43" s="158">
        <f t="shared" si="40"/>
        <v>-21.406737367436065</v>
      </c>
      <c r="AJ43" s="158">
        <f t="shared" si="41"/>
        <v>-11.406737367436065</v>
      </c>
      <c r="AK43" s="158">
        <f t="shared" si="42"/>
        <v>-52.14349418892867</v>
      </c>
      <c r="AL43" s="158">
        <f t="shared" si="43"/>
        <v>19.33001945405654</v>
      </c>
      <c r="AM43" s="158">
        <f t="shared" si="44"/>
        <v>-16.385712073313133</v>
      </c>
      <c r="AN43" s="158">
        <f t="shared" si="45"/>
        <v>-21.385712073313133</v>
      </c>
      <c r="AO43" s="158">
        <f t="shared" si="46"/>
        <v>-11.385712073313133</v>
      </c>
      <c r="AP43" s="158">
        <f t="shared" si="47"/>
        <v>-53.925841809229652</v>
      </c>
      <c r="AQ43" s="158">
        <f t="shared" si="48"/>
        <v>21.154417662603382</v>
      </c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09"/>
      <c r="BR43" s="109"/>
      <c r="BS43" s="109"/>
      <c r="BT43" s="109"/>
      <c r="BU43" s="109"/>
      <c r="BV43" s="109"/>
      <c r="BW43" s="109"/>
      <c r="BX43" s="109"/>
      <c r="BY43" s="109"/>
      <c r="BZ43" s="109"/>
      <c r="CA43" s="109"/>
      <c r="CB43" s="109"/>
      <c r="CC43" s="109"/>
      <c r="CD43" s="109"/>
      <c r="CE43" s="109"/>
      <c r="CF43" s="109"/>
      <c r="CG43" s="109"/>
      <c r="CH43" s="109"/>
      <c r="CI43" s="109"/>
      <c r="CJ43" s="109"/>
      <c r="CK43" s="109"/>
      <c r="CL43" s="109"/>
      <c r="CM43" s="109"/>
      <c r="CN43" s="109"/>
      <c r="CO43" s="109"/>
      <c r="CP43" s="109"/>
      <c r="CQ43" s="109"/>
      <c r="CR43" s="109"/>
      <c r="CS43" s="109"/>
      <c r="CT43" s="109"/>
      <c r="CU43" s="109"/>
      <c r="CV43" s="109"/>
      <c r="CW43" s="109"/>
      <c r="CX43" s="109"/>
      <c r="CY43" s="109"/>
      <c r="CZ43" s="109"/>
      <c r="DA43" s="109"/>
      <c r="DB43" s="109"/>
      <c r="DC43" s="109"/>
      <c r="DD43" s="109"/>
      <c r="DE43" s="109"/>
      <c r="DF43" s="109"/>
      <c r="DG43" s="109"/>
      <c r="DH43" s="109"/>
      <c r="DI43" s="109"/>
      <c r="DJ43" s="109"/>
      <c r="DK43" s="109"/>
      <c r="DL43" s="109"/>
      <c r="DM43" s="109"/>
      <c r="DN43" s="109"/>
      <c r="DO43" s="109"/>
      <c r="DP43" s="109"/>
      <c r="DQ43" s="109"/>
      <c r="DR43" s="109"/>
      <c r="DS43" s="109"/>
      <c r="DT43" s="109"/>
      <c r="DU43" s="109"/>
      <c r="DV43" s="109"/>
      <c r="DW43" s="109"/>
      <c r="DX43" s="109"/>
      <c r="DY43" s="109"/>
      <c r="DZ43" s="109"/>
    </row>
    <row r="44" spans="1:130" s="112" customFormat="1" x14ac:dyDescent="0.25">
      <c r="A44" s="107" t="s">
        <v>50</v>
      </c>
      <c r="B44" s="108" t="s">
        <v>183</v>
      </c>
      <c r="C44" s="107" t="s">
        <v>53</v>
      </c>
      <c r="D44" s="109" t="s">
        <v>69</v>
      </c>
      <c r="E44" s="135">
        <v>448.88758999999999</v>
      </c>
      <c r="F44" s="135">
        <f t="shared" si="20"/>
        <v>449</v>
      </c>
      <c r="G44" s="195">
        <v>9.017E-2</v>
      </c>
      <c r="H44" s="195">
        <v>2.2239999999999999E-2</v>
      </c>
      <c r="I44" s="188">
        <f t="shared" si="21"/>
        <v>0.11241</v>
      </c>
      <c r="J44" s="38">
        <f t="shared" si="22"/>
        <v>250.39537867741862</v>
      </c>
      <c r="K44" s="111"/>
      <c r="L44" s="110">
        <v>448.6</v>
      </c>
      <c r="M44" s="90"/>
      <c r="N44" s="90"/>
      <c r="O44" s="94">
        <v>0.106</v>
      </c>
      <c r="P44" s="118">
        <v>229.02099999999999</v>
      </c>
      <c r="Q44" s="38"/>
      <c r="R44" s="38"/>
      <c r="S44" s="38"/>
      <c r="T44" s="38"/>
      <c r="U44" s="38">
        <f t="shared" si="23"/>
        <v>-5.7023396494973753</v>
      </c>
      <c r="V44" s="38">
        <f t="shared" si="24"/>
        <v>-8.536251264027916</v>
      </c>
      <c r="W44" s="175"/>
      <c r="X44" s="158">
        <f t="shared" si="29"/>
        <v>-18.649695628112898</v>
      </c>
      <c r="Y44" s="158">
        <f t="shared" si="30"/>
        <v>-23.649695628112898</v>
      </c>
      <c r="Z44" s="158">
        <f t="shared" si="31"/>
        <v>-13.649695628112898</v>
      </c>
      <c r="AA44" s="158">
        <f t="shared" si="32"/>
        <v>-52.38231516259718</v>
      </c>
      <c r="AB44" s="158">
        <f t="shared" si="33"/>
        <v>15.082923906371381</v>
      </c>
      <c r="AC44" s="158">
        <f t="shared" si="34"/>
        <v>-0.3558718861209974</v>
      </c>
      <c r="AD44" s="158">
        <f t="shared" si="35"/>
        <v>-5.3558718861209975</v>
      </c>
      <c r="AE44" s="158">
        <f t="shared" si="36"/>
        <v>4.6441281138790025</v>
      </c>
      <c r="AF44" s="158">
        <f t="shared" si="37"/>
        <v>-11.688123666866616</v>
      </c>
      <c r="AG44" s="158">
        <f t="shared" si="38"/>
        <v>10.976379894624621</v>
      </c>
      <c r="AH44" s="158">
        <f t="shared" si="39"/>
        <v>-16.406737367436065</v>
      </c>
      <c r="AI44" s="158">
        <f t="shared" si="40"/>
        <v>-21.406737367436065</v>
      </c>
      <c r="AJ44" s="158">
        <f t="shared" si="41"/>
        <v>-11.406737367436065</v>
      </c>
      <c r="AK44" s="158">
        <f t="shared" si="42"/>
        <v>-52.14349418892867</v>
      </c>
      <c r="AL44" s="158">
        <f t="shared" si="43"/>
        <v>19.33001945405654</v>
      </c>
      <c r="AM44" s="158">
        <f t="shared" si="44"/>
        <v>-16.385712073313133</v>
      </c>
      <c r="AN44" s="158">
        <f t="shared" si="45"/>
        <v>-21.385712073313133</v>
      </c>
      <c r="AO44" s="158">
        <f t="shared" si="46"/>
        <v>-11.385712073313133</v>
      </c>
      <c r="AP44" s="158">
        <f t="shared" si="47"/>
        <v>-53.925841809229652</v>
      </c>
      <c r="AQ44" s="158">
        <f t="shared" si="48"/>
        <v>21.154417662603382</v>
      </c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109"/>
      <c r="CI44" s="109"/>
      <c r="CJ44" s="109"/>
      <c r="CK44" s="109"/>
      <c r="CL44" s="109"/>
      <c r="CM44" s="109"/>
      <c r="CN44" s="109"/>
      <c r="CO44" s="109"/>
      <c r="CP44" s="109"/>
      <c r="CQ44" s="109"/>
      <c r="CR44" s="109"/>
      <c r="CS44" s="109"/>
      <c r="CT44" s="109"/>
      <c r="CU44" s="109"/>
      <c r="CV44" s="109"/>
      <c r="CW44" s="109"/>
      <c r="CX44" s="109"/>
      <c r="CY44" s="109"/>
      <c r="CZ44" s="109"/>
      <c r="DA44" s="109"/>
      <c r="DB44" s="109"/>
      <c r="DC44" s="109"/>
      <c r="DD44" s="109"/>
      <c r="DE44" s="109"/>
      <c r="DF44" s="109"/>
      <c r="DG44" s="109"/>
      <c r="DH44" s="109"/>
      <c r="DI44" s="109"/>
      <c r="DJ44" s="109"/>
      <c r="DK44" s="109"/>
      <c r="DL44" s="109"/>
      <c r="DM44" s="109"/>
      <c r="DN44" s="109"/>
      <c r="DO44" s="109"/>
      <c r="DP44" s="109"/>
      <c r="DQ44" s="109"/>
      <c r="DR44" s="109"/>
      <c r="DS44" s="109"/>
      <c r="DT44" s="109"/>
      <c r="DU44" s="109"/>
      <c r="DV44" s="109"/>
      <c r="DW44" s="109"/>
      <c r="DX44" s="109"/>
      <c r="DY44" s="109"/>
      <c r="DZ44" s="109"/>
    </row>
    <row r="45" spans="1:130" s="112" customFormat="1" x14ac:dyDescent="0.25">
      <c r="A45" s="107" t="s">
        <v>50</v>
      </c>
      <c r="B45" s="108" t="s">
        <v>183</v>
      </c>
      <c r="C45" s="107" t="s">
        <v>53</v>
      </c>
      <c r="D45" s="109" t="s">
        <v>70</v>
      </c>
      <c r="E45" s="135">
        <v>445.58675000000005</v>
      </c>
      <c r="F45" s="135">
        <f t="shared" si="20"/>
        <v>445.70000000000005</v>
      </c>
      <c r="G45" s="195">
        <v>9.0310000000000001E-2</v>
      </c>
      <c r="H45" s="195">
        <v>2.2939999999999999E-2</v>
      </c>
      <c r="I45" s="188">
        <f t="shared" si="21"/>
        <v>0.11325</v>
      </c>
      <c r="J45" s="38">
        <f t="shared" si="22"/>
        <v>254.13488819009834</v>
      </c>
      <c r="K45" s="111"/>
      <c r="L45" s="110">
        <v>445.3</v>
      </c>
      <c r="M45" s="90"/>
      <c r="N45" s="90"/>
      <c r="O45" s="90">
        <v>8.9599999999999999E-2</v>
      </c>
      <c r="P45" s="118">
        <v>194.23</v>
      </c>
      <c r="Q45" s="38"/>
      <c r="R45" s="38"/>
      <c r="S45" s="38"/>
      <c r="T45" s="38"/>
      <c r="U45" s="38">
        <f t="shared" si="23"/>
        <v>-20.883002207505523</v>
      </c>
      <c r="V45" s="38">
        <f t="shared" si="24"/>
        <v>-23.57208355638609</v>
      </c>
      <c r="W45" s="175"/>
      <c r="X45" s="158">
        <f t="shared" si="29"/>
        <v>-18.649695628112898</v>
      </c>
      <c r="Y45" s="158">
        <f t="shared" si="30"/>
        <v>-23.649695628112898</v>
      </c>
      <c r="Z45" s="158">
        <f t="shared" si="31"/>
        <v>-13.649695628112898</v>
      </c>
      <c r="AA45" s="158">
        <f t="shared" si="32"/>
        <v>-52.38231516259718</v>
      </c>
      <c r="AB45" s="158">
        <f t="shared" si="33"/>
        <v>15.082923906371381</v>
      </c>
      <c r="AC45" s="158">
        <f t="shared" si="34"/>
        <v>-0.3558718861209974</v>
      </c>
      <c r="AD45" s="158">
        <f t="shared" si="35"/>
        <v>-5.3558718861209975</v>
      </c>
      <c r="AE45" s="158">
        <f t="shared" si="36"/>
        <v>4.6441281138790025</v>
      </c>
      <c r="AF45" s="158">
        <f t="shared" si="37"/>
        <v>-11.688123666866616</v>
      </c>
      <c r="AG45" s="158">
        <f t="shared" si="38"/>
        <v>10.976379894624621</v>
      </c>
      <c r="AH45" s="158">
        <f t="shared" si="39"/>
        <v>-16.406737367436065</v>
      </c>
      <c r="AI45" s="158">
        <f t="shared" si="40"/>
        <v>-21.406737367436065</v>
      </c>
      <c r="AJ45" s="158">
        <f t="shared" si="41"/>
        <v>-11.406737367436065</v>
      </c>
      <c r="AK45" s="158">
        <f t="shared" si="42"/>
        <v>-52.14349418892867</v>
      </c>
      <c r="AL45" s="158">
        <f t="shared" si="43"/>
        <v>19.33001945405654</v>
      </c>
      <c r="AM45" s="158">
        <f t="shared" si="44"/>
        <v>-16.385712073313133</v>
      </c>
      <c r="AN45" s="158">
        <f t="shared" si="45"/>
        <v>-21.385712073313133</v>
      </c>
      <c r="AO45" s="158">
        <f t="shared" si="46"/>
        <v>-11.385712073313133</v>
      </c>
      <c r="AP45" s="158">
        <f t="shared" si="47"/>
        <v>-53.925841809229652</v>
      </c>
      <c r="AQ45" s="158">
        <f t="shared" si="48"/>
        <v>21.154417662603382</v>
      </c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09"/>
      <c r="BR45" s="109"/>
      <c r="BS45" s="109"/>
      <c r="BT45" s="109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  <c r="CN45" s="109"/>
      <c r="CO45" s="109"/>
      <c r="CP45" s="109"/>
      <c r="CQ45" s="109"/>
      <c r="CR45" s="109"/>
      <c r="CS45" s="109"/>
      <c r="CT45" s="109"/>
      <c r="CU45" s="109"/>
      <c r="CV45" s="109"/>
      <c r="CW45" s="109"/>
      <c r="CX45" s="109"/>
      <c r="CY45" s="109"/>
      <c r="CZ45" s="109"/>
      <c r="DA45" s="109"/>
      <c r="DB45" s="109"/>
      <c r="DC45" s="109"/>
      <c r="DD45" s="109"/>
      <c r="DE45" s="109"/>
      <c r="DF45" s="109"/>
      <c r="DG45" s="109"/>
      <c r="DH45" s="109"/>
      <c r="DI45" s="109"/>
      <c r="DJ45" s="109"/>
      <c r="DK45" s="109"/>
      <c r="DL45" s="109"/>
      <c r="DM45" s="109"/>
      <c r="DN45" s="109"/>
      <c r="DO45" s="109"/>
      <c r="DP45" s="109"/>
      <c r="DQ45" s="109"/>
      <c r="DR45" s="109"/>
      <c r="DS45" s="109"/>
      <c r="DT45" s="109"/>
      <c r="DU45" s="109"/>
      <c r="DV45" s="109"/>
      <c r="DW45" s="109"/>
      <c r="DX45" s="109"/>
      <c r="DY45" s="109"/>
      <c r="DZ45" s="109"/>
    </row>
    <row r="46" spans="1:130" s="5" customFormat="1" x14ac:dyDescent="0.25">
      <c r="A46" s="36" t="s">
        <v>51</v>
      </c>
      <c r="B46" s="49" t="s">
        <v>184</v>
      </c>
      <c r="C46" s="36" t="s">
        <v>172</v>
      </c>
      <c r="D46" s="40" t="s">
        <v>68</v>
      </c>
      <c r="E46" s="134">
        <v>446.68781999999993</v>
      </c>
      <c r="F46" s="134">
        <f t="shared" si="20"/>
        <v>446.7999999999999</v>
      </c>
      <c r="G46" s="194">
        <v>8.9660000000000004E-2</v>
      </c>
      <c r="H46" s="194">
        <v>2.2519999999999998E-2</v>
      </c>
      <c r="I46" s="188">
        <f t="shared" si="21"/>
        <v>0.11218</v>
      </c>
      <c r="J46" s="38">
        <f t="shared" si="22"/>
        <v>251.11356161792736</v>
      </c>
      <c r="K46" s="91"/>
      <c r="L46" s="89">
        <v>446.8</v>
      </c>
      <c r="M46" s="90"/>
      <c r="N46" s="90"/>
      <c r="O46" s="90">
        <v>7.8899999999999998E-2</v>
      </c>
      <c r="P46" s="89">
        <v>176.6</v>
      </c>
      <c r="Q46" s="38"/>
      <c r="R46" s="38"/>
      <c r="S46" s="38"/>
      <c r="T46" s="38"/>
      <c r="U46" s="38">
        <f t="shared" si="23"/>
        <v>-29.666607238366915</v>
      </c>
      <c r="V46" s="38">
        <f t="shared" si="24"/>
        <v>-29.673252666178477</v>
      </c>
      <c r="W46" s="175"/>
      <c r="X46" s="158">
        <f t="shared" si="29"/>
        <v>-18.649695628112898</v>
      </c>
      <c r="Y46" s="158">
        <f t="shared" si="30"/>
        <v>-23.649695628112898</v>
      </c>
      <c r="Z46" s="158">
        <f t="shared" si="31"/>
        <v>-13.649695628112898</v>
      </c>
      <c r="AA46" s="158">
        <f t="shared" si="32"/>
        <v>-52.38231516259718</v>
      </c>
      <c r="AB46" s="158">
        <f t="shared" si="33"/>
        <v>15.082923906371381</v>
      </c>
      <c r="AC46" s="158">
        <f t="shared" si="34"/>
        <v>-0.3558718861209974</v>
      </c>
      <c r="AD46" s="158">
        <f t="shared" si="35"/>
        <v>-5.3558718861209975</v>
      </c>
      <c r="AE46" s="158">
        <f t="shared" si="36"/>
        <v>4.6441281138790025</v>
      </c>
      <c r="AF46" s="158">
        <f t="shared" si="37"/>
        <v>-11.688123666866616</v>
      </c>
      <c r="AG46" s="158">
        <f t="shared" si="38"/>
        <v>10.976379894624621</v>
      </c>
      <c r="AH46" s="158">
        <f t="shared" si="39"/>
        <v>-16.406737367436065</v>
      </c>
      <c r="AI46" s="158">
        <f t="shared" si="40"/>
        <v>-21.406737367436065</v>
      </c>
      <c r="AJ46" s="158">
        <f t="shared" si="41"/>
        <v>-11.406737367436065</v>
      </c>
      <c r="AK46" s="158">
        <f t="shared" si="42"/>
        <v>-52.14349418892867</v>
      </c>
      <c r="AL46" s="158">
        <f t="shared" si="43"/>
        <v>19.33001945405654</v>
      </c>
      <c r="AM46" s="158">
        <f t="shared" si="44"/>
        <v>-16.385712073313133</v>
      </c>
      <c r="AN46" s="158">
        <f t="shared" si="45"/>
        <v>-21.385712073313133</v>
      </c>
      <c r="AO46" s="158">
        <f t="shared" si="46"/>
        <v>-11.385712073313133</v>
      </c>
      <c r="AP46" s="158">
        <f t="shared" si="47"/>
        <v>-53.925841809229652</v>
      </c>
      <c r="AQ46" s="158">
        <f t="shared" si="48"/>
        <v>21.154417662603382</v>
      </c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</row>
    <row r="47" spans="1:130" s="5" customFormat="1" x14ac:dyDescent="0.25">
      <c r="A47" s="36" t="s">
        <v>51</v>
      </c>
      <c r="B47" s="49" t="s">
        <v>184</v>
      </c>
      <c r="C47" s="36" t="s">
        <v>172</v>
      </c>
      <c r="D47" s="40" t="s">
        <v>69</v>
      </c>
      <c r="E47" s="134">
        <v>446.28715999999997</v>
      </c>
      <c r="F47" s="134">
        <f t="shared" si="20"/>
        <v>446.4</v>
      </c>
      <c r="G47" s="194">
        <v>9.0480000000000005E-2</v>
      </c>
      <c r="H47" s="194">
        <v>2.2360000000000001E-2</v>
      </c>
      <c r="I47" s="188">
        <f t="shared" si="21"/>
        <v>0.11284000000000001</v>
      </c>
      <c r="J47" s="38">
        <f t="shared" si="22"/>
        <v>252.81756774288414</v>
      </c>
      <c r="K47" s="90"/>
      <c r="L47" s="89">
        <v>446.3</v>
      </c>
      <c r="M47" s="90"/>
      <c r="N47" s="90"/>
      <c r="O47" s="90">
        <v>9.2399999999999996E-2</v>
      </c>
      <c r="P47" s="89">
        <v>207</v>
      </c>
      <c r="Q47" s="38"/>
      <c r="R47" s="38"/>
      <c r="S47" s="38"/>
      <c r="T47" s="38"/>
      <c r="U47" s="38">
        <f t="shared" si="23"/>
        <v>-18.114143920595545</v>
      </c>
      <c r="V47" s="38">
        <f t="shared" si="24"/>
        <v>-18.122778473005752</v>
      </c>
      <c r="W47" s="175"/>
      <c r="X47" s="158">
        <f t="shared" si="29"/>
        <v>-18.649695628112898</v>
      </c>
      <c r="Y47" s="158">
        <f t="shared" si="30"/>
        <v>-23.649695628112898</v>
      </c>
      <c r="Z47" s="158">
        <f t="shared" si="31"/>
        <v>-13.649695628112898</v>
      </c>
      <c r="AA47" s="158">
        <f t="shared" si="32"/>
        <v>-52.38231516259718</v>
      </c>
      <c r="AB47" s="158">
        <f t="shared" si="33"/>
        <v>15.082923906371381</v>
      </c>
      <c r="AC47" s="158">
        <f t="shared" si="34"/>
        <v>-0.3558718861209974</v>
      </c>
      <c r="AD47" s="158">
        <f t="shared" si="35"/>
        <v>-5.3558718861209975</v>
      </c>
      <c r="AE47" s="158">
        <f t="shared" si="36"/>
        <v>4.6441281138790025</v>
      </c>
      <c r="AF47" s="158">
        <f t="shared" si="37"/>
        <v>-11.688123666866616</v>
      </c>
      <c r="AG47" s="158">
        <f t="shared" si="38"/>
        <v>10.976379894624621</v>
      </c>
      <c r="AH47" s="158">
        <f t="shared" si="39"/>
        <v>-16.406737367436065</v>
      </c>
      <c r="AI47" s="158">
        <f t="shared" si="40"/>
        <v>-21.406737367436065</v>
      </c>
      <c r="AJ47" s="158">
        <f t="shared" si="41"/>
        <v>-11.406737367436065</v>
      </c>
      <c r="AK47" s="158">
        <f t="shared" si="42"/>
        <v>-52.14349418892867</v>
      </c>
      <c r="AL47" s="158">
        <f t="shared" si="43"/>
        <v>19.33001945405654</v>
      </c>
      <c r="AM47" s="158">
        <f t="shared" si="44"/>
        <v>-16.385712073313133</v>
      </c>
      <c r="AN47" s="158">
        <f t="shared" si="45"/>
        <v>-21.385712073313133</v>
      </c>
      <c r="AO47" s="158">
        <f t="shared" si="46"/>
        <v>-11.385712073313133</v>
      </c>
      <c r="AP47" s="158">
        <f t="shared" si="47"/>
        <v>-53.925841809229652</v>
      </c>
      <c r="AQ47" s="158">
        <f t="shared" si="48"/>
        <v>21.154417662603382</v>
      </c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</row>
    <row r="48" spans="1:130" s="5" customFormat="1" x14ac:dyDescent="0.25">
      <c r="A48" s="36" t="s">
        <v>51</v>
      </c>
      <c r="B48" s="49" t="s">
        <v>184</v>
      </c>
      <c r="C48" s="36" t="s">
        <v>172</v>
      </c>
      <c r="D48" s="40" t="s">
        <v>70</v>
      </c>
      <c r="E48" s="134">
        <v>446.48745000000002</v>
      </c>
      <c r="F48" s="134">
        <f t="shared" si="20"/>
        <v>446.6</v>
      </c>
      <c r="G48" s="194">
        <v>8.9889999999999998E-2</v>
      </c>
      <c r="H48" s="194">
        <v>2.266E-2</v>
      </c>
      <c r="I48" s="188">
        <f t="shared" si="21"/>
        <v>0.11255</v>
      </c>
      <c r="J48" s="38">
        <f t="shared" si="22"/>
        <v>252.05477639378719</v>
      </c>
      <c r="K48" s="90"/>
      <c r="L48" s="89">
        <v>446.6</v>
      </c>
      <c r="M48" s="90"/>
      <c r="N48" s="90"/>
      <c r="O48" s="94">
        <v>8.6499999999999994E-2</v>
      </c>
      <c r="P48" s="89">
        <v>193.7</v>
      </c>
      <c r="Q48" s="38"/>
      <c r="R48" s="38"/>
      <c r="S48" s="38"/>
      <c r="T48" s="38"/>
      <c r="U48" s="38">
        <f t="shared" si="23"/>
        <v>-23.145268769435809</v>
      </c>
      <c r="V48" s="38">
        <f t="shared" si="24"/>
        <v>-23.151624908158482</v>
      </c>
      <c r="W48" s="175"/>
      <c r="X48" s="158">
        <f t="shared" si="29"/>
        <v>-18.649695628112898</v>
      </c>
      <c r="Y48" s="158">
        <f t="shared" si="30"/>
        <v>-23.649695628112898</v>
      </c>
      <c r="Z48" s="158">
        <f t="shared" si="31"/>
        <v>-13.649695628112898</v>
      </c>
      <c r="AA48" s="158">
        <f t="shared" si="32"/>
        <v>-52.38231516259718</v>
      </c>
      <c r="AB48" s="158">
        <f t="shared" si="33"/>
        <v>15.082923906371381</v>
      </c>
      <c r="AC48" s="158">
        <f t="shared" si="34"/>
        <v>-0.3558718861209974</v>
      </c>
      <c r="AD48" s="158">
        <f t="shared" si="35"/>
        <v>-5.3558718861209975</v>
      </c>
      <c r="AE48" s="158">
        <f t="shared" si="36"/>
        <v>4.6441281138790025</v>
      </c>
      <c r="AF48" s="158">
        <f t="shared" si="37"/>
        <v>-11.688123666866616</v>
      </c>
      <c r="AG48" s="158">
        <f t="shared" si="38"/>
        <v>10.976379894624621</v>
      </c>
      <c r="AH48" s="158">
        <f t="shared" si="39"/>
        <v>-16.406737367436065</v>
      </c>
      <c r="AI48" s="158">
        <f t="shared" si="40"/>
        <v>-21.406737367436065</v>
      </c>
      <c r="AJ48" s="158">
        <f t="shared" si="41"/>
        <v>-11.406737367436065</v>
      </c>
      <c r="AK48" s="158">
        <f t="shared" si="42"/>
        <v>-52.14349418892867</v>
      </c>
      <c r="AL48" s="158">
        <f t="shared" si="43"/>
        <v>19.33001945405654</v>
      </c>
      <c r="AM48" s="158">
        <f t="shared" si="44"/>
        <v>-16.385712073313133</v>
      </c>
      <c r="AN48" s="158">
        <f t="shared" si="45"/>
        <v>-21.385712073313133</v>
      </c>
      <c r="AO48" s="158">
        <f t="shared" si="46"/>
        <v>-11.385712073313133</v>
      </c>
      <c r="AP48" s="158">
        <f t="shared" si="47"/>
        <v>-53.925841809229652</v>
      </c>
      <c r="AQ48" s="158">
        <f t="shared" si="48"/>
        <v>21.154417662603382</v>
      </c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</row>
    <row r="49" spans="1:130" s="43" customFormat="1" x14ac:dyDescent="0.25">
      <c r="A49" s="97" t="s">
        <v>122</v>
      </c>
      <c r="B49" s="64" t="s">
        <v>185</v>
      </c>
      <c r="C49" s="40" t="s">
        <v>163</v>
      </c>
      <c r="D49" s="40" t="s">
        <v>68</v>
      </c>
      <c r="E49" s="134">
        <v>446.08735999999993</v>
      </c>
      <c r="F49" s="134">
        <f t="shared" si="20"/>
        <v>446.19999999999993</v>
      </c>
      <c r="G49" s="194">
        <v>9.0200000000000002E-2</v>
      </c>
      <c r="H49" s="194">
        <v>2.2440000000000002E-2</v>
      </c>
      <c r="I49" s="188">
        <f t="shared" si="21"/>
        <v>0.11264</v>
      </c>
      <c r="J49" s="38">
        <f t="shared" si="22"/>
        <v>252.48253532396274</v>
      </c>
      <c r="K49" s="89">
        <v>446.5</v>
      </c>
      <c r="L49" s="89">
        <v>446.5</v>
      </c>
      <c r="M49" s="90"/>
      <c r="N49" s="90"/>
      <c r="O49" s="94">
        <v>8.1500000000000003E-2</v>
      </c>
      <c r="P49" s="90">
        <v>182.5</v>
      </c>
      <c r="Q49" s="38"/>
      <c r="R49" s="38"/>
      <c r="S49" s="38"/>
      <c r="T49" s="38"/>
      <c r="U49" s="38">
        <f t="shared" si="23"/>
        <v>-27.64559659090909</v>
      </c>
      <c r="V49" s="38">
        <f t="shared" si="24"/>
        <v>-27.717772729970207</v>
      </c>
      <c r="W49" s="175"/>
      <c r="X49" s="158">
        <f t="shared" si="29"/>
        <v>-18.649695628112898</v>
      </c>
      <c r="Y49" s="158">
        <f t="shared" si="30"/>
        <v>-23.649695628112898</v>
      </c>
      <c r="Z49" s="158">
        <f t="shared" si="31"/>
        <v>-13.649695628112898</v>
      </c>
      <c r="AA49" s="158">
        <f t="shared" si="32"/>
        <v>-52.38231516259718</v>
      </c>
      <c r="AB49" s="158">
        <f t="shared" si="33"/>
        <v>15.082923906371381</v>
      </c>
      <c r="AC49" s="158">
        <f t="shared" si="34"/>
        <v>-0.3558718861209974</v>
      </c>
      <c r="AD49" s="158">
        <f t="shared" si="35"/>
        <v>-5.3558718861209975</v>
      </c>
      <c r="AE49" s="158">
        <f t="shared" si="36"/>
        <v>4.6441281138790025</v>
      </c>
      <c r="AF49" s="158">
        <f t="shared" si="37"/>
        <v>-11.688123666866616</v>
      </c>
      <c r="AG49" s="158">
        <f t="shared" si="38"/>
        <v>10.976379894624621</v>
      </c>
      <c r="AH49" s="158">
        <f t="shared" si="39"/>
        <v>-16.406737367436065</v>
      </c>
      <c r="AI49" s="158">
        <f t="shared" si="40"/>
        <v>-21.406737367436065</v>
      </c>
      <c r="AJ49" s="158">
        <f t="shared" si="41"/>
        <v>-11.406737367436065</v>
      </c>
      <c r="AK49" s="158">
        <f t="shared" si="42"/>
        <v>-52.14349418892867</v>
      </c>
      <c r="AL49" s="158">
        <f t="shared" si="43"/>
        <v>19.33001945405654</v>
      </c>
      <c r="AM49" s="158">
        <f t="shared" si="44"/>
        <v>-16.385712073313133</v>
      </c>
      <c r="AN49" s="158">
        <f t="shared" si="45"/>
        <v>-21.385712073313133</v>
      </c>
      <c r="AO49" s="158">
        <f t="shared" si="46"/>
        <v>-11.385712073313133</v>
      </c>
      <c r="AP49" s="158">
        <f t="shared" si="47"/>
        <v>-53.925841809229652</v>
      </c>
      <c r="AQ49" s="158">
        <f t="shared" si="48"/>
        <v>21.154417662603382</v>
      </c>
    </row>
    <row r="50" spans="1:130" s="43" customFormat="1" x14ac:dyDescent="0.25">
      <c r="A50" s="97" t="s">
        <v>122</v>
      </c>
      <c r="B50" s="64" t="s">
        <v>185</v>
      </c>
      <c r="C50" s="40" t="s">
        <v>163</v>
      </c>
      <c r="D50" s="40" t="s">
        <v>69</v>
      </c>
      <c r="E50" s="134">
        <v>446.78753000000006</v>
      </c>
      <c r="F50" s="134">
        <f t="shared" si="20"/>
        <v>446.90000000000003</v>
      </c>
      <c r="G50" s="194">
        <v>9.0130000000000002E-2</v>
      </c>
      <c r="H50" s="194">
        <v>2.2339999999999999E-2</v>
      </c>
      <c r="I50" s="188">
        <f t="shared" si="21"/>
        <v>0.11247</v>
      </c>
      <c r="J50" s="38">
        <f t="shared" si="22"/>
        <v>251.70648062779927</v>
      </c>
      <c r="K50" s="89">
        <v>447.1</v>
      </c>
      <c r="L50" s="89">
        <v>447.1</v>
      </c>
      <c r="M50" s="90"/>
      <c r="N50" s="90"/>
      <c r="O50" s="94">
        <v>0.1016</v>
      </c>
      <c r="P50" s="90">
        <v>227.2</v>
      </c>
      <c r="Q50" s="38"/>
      <c r="R50" s="38"/>
      <c r="S50" s="38"/>
      <c r="T50" s="38"/>
      <c r="U50" s="38">
        <f t="shared" si="23"/>
        <v>-9.6647995020894495</v>
      </c>
      <c r="V50" s="38">
        <f t="shared" si="24"/>
        <v>-9.7361341538270683</v>
      </c>
      <c r="W50" s="175"/>
      <c r="X50" s="158">
        <f t="shared" si="29"/>
        <v>-18.649695628112898</v>
      </c>
      <c r="Y50" s="158">
        <f t="shared" si="30"/>
        <v>-23.649695628112898</v>
      </c>
      <c r="Z50" s="158">
        <f t="shared" si="31"/>
        <v>-13.649695628112898</v>
      </c>
      <c r="AA50" s="158">
        <f t="shared" si="32"/>
        <v>-52.38231516259718</v>
      </c>
      <c r="AB50" s="158">
        <f t="shared" si="33"/>
        <v>15.082923906371381</v>
      </c>
      <c r="AC50" s="158">
        <f t="shared" si="34"/>
        <v>-0.3558718861209974</v>
      </c>
      <c r="AD50" s="158">
        <f t="shared" si="35"/>
        <v>-5.3558718861209975</v>
      </c>
      <c r="AE50" s="158">
        <f t="shared" si="36"/>
        <v>4.6441281138790025</v>
      </c>
      <c r="AF50" s="158">
        <f t="shared" si="37"/>
        <v>-11.688123666866616</v>
      </c>
      <c r="AG50" s="158">
        <f t="shared" si="38"/>
        <v>10.976379894624621</v>
      </c>
      <c r="AH50" s="158">
        <f t="shared" si="39"/>
        <v>-16.406737367436065</v>
      </c>
      <c r="AI50" s="158">
        <f t="shared" si="40"/>
        <v>-21.406737367436065</v>
      </c>
      <c r="AJ50" s="158">
        <f t="shared" si="41"/>
        <v>-11.406737367436065</v>
      </c>
      <c r="AK50" s="158">
        <f t="shared" si="42"/>
        <v>-52.14349418892867</v>
      </c>
      <c r="AL50" s="158">
        <f t="shared" si="43"/>
        <v>19.33001945405654</v>
      </c>
      <c r="AM50" s="158">
        <f t="shared" si="44"/>
        <v>-16.385712073313133</v>
      </c>
      <c r="AN50" s="158">
        <f t="shared" si="45"/>
        <v>-21.385712073313133</v>
      </c>
      <c r="AO50" s="158">
        <f t="shared" si="46"/>
        <v>-11.385712073313133</v>
      </c>
      <c r="AP50" s="158">
        <f t="shared" si="47"/>
        <v>-53.925841809229652</v>
      </c>
      <c r="AQ50" s="158">
        <f t="shared" si="48"/>
        <v>21.154417662603382</v>
      </c>
    </row>
    <row r="51" spans="1:130" s="43" customFormat="1" x14ac:dyDescent="0.25">
      <c r="A51" s="97" t="s">
        <v>122</v>
      </c>
      <c r="B51" s="64" t="s">
        <v>185</v>
      </c>
      <c r="C51" s="40" t="s">
        <v>163</v>
      </c>
      <c r="D51" s="40" t="s">
        <v>70</v>
      </c>
      <c r="E51" s="134">
        <v>446.28759000000002</v>
      </c>
      <c r="F51" s="134">
        <f t="shared" si="20"/>
        <v>446.40000000000003</v>
      </c>
      <c r="G51" s="194">
        <v>9.0149999999999994E-2</v>
      </c>
      <c r="H51" s="194">
        <v>2.2259999999999999E-2</v>
      </c>
      <c r="I51" s="188">
        <f t="shared" si="21"/>
        <v>0.11241</v>
      </c>
      <c r="J51" s="38">
        <f t="shared" si="22"/>
        <v>251.85400339258956</v>
      </c>
      <c r="K51" s="89">
        <v>446.7</v>
      </c>
      <c r="L51" s="89">
        <v>446.7</v>
      </c>
      <c r="M51" s="90"/>
      <c r="N51" s="90"/>
      <c r="O51" s="94">
        <v>9.5100000000000004E-2</v>
      </c>
      <c r="P51" s="89">
        <v>212.9</v>
      </c>
      <c r="Q51" s="38"/>
      <c r="R51" s="38"/>
      <c r="S51" s="38"/>
      <c r="T51" s="38"/>
      <c r="U51" s="38">
        <f t="shared" si="23"/>
        <v>-15.398985855350942</v>
      </c>
      <c r="V51" s="38">
        <f t="shared" si="24"/>
        <v>-15.466898626927176</v>
      </c>
      <c r="W51" s="175"/>
      <c r="X51" s="158">
        <f t="shared" si="29"/>
        <v>-18.649695628112898</v>
      </c>
      <c r="Y51" s="158">
        <f t="shared" si="30"/>
        <v>-23.649695628112898</v>
      </c>
      <c r="Z51" s="158">
        <f t="shared" si="31"/>
        <v>-13.649695628112898</v>
      </c>
      <c r="AA51" s="158">
        <f t="shared" si="32"/>
        <v>-52.38231516259718</v>
      </c>
      <c r="AB51" s="158">
        <f t="shared" si="33"/>
        <v>15.082923906371381</v>
      </c>
      <c r="AC51" s="158">
        <f t="shared" si="34"/>
        <v>-0.3558718861209974</v>
      </c>
      <c r="AD51" s="158">
        <f t="shared" si="35"/>
        <v>-5.3558718861209975</v>
      </c>
      <c r="AE51" s="158">
        <f t="shared" si="36"/>
        <v>4.6441281138790025</v>
      </c>
      <c r="AF51" s="158">
        <f t="shared" si="37"/>
        <v>-11.688123666866616</v>
      </c>
      <c r="AG51" s="158">
        <f t="shared" si="38"/>
        <v>10.976379894624621</v>
      </c>
      <c r="AH51" s="158">
        <f t="shared" si="39"/>
        <v>-16.406737367436065</v>
      </c>
      <c r="AI51" s="158">
        <f t="shared" si="40"/>
        <v>-21.406737367436065</v>
      </c>
      <c r="AJ51" s="158">
        <f t="shared" si="41"/>
        <v>-11.406737367436065</v>
      </c>
      <c r="AK51" s="158">
        <f t="shared" si="42"/>
        <v>-52.14349418892867</v>
      </c>
      <c r="AL51" s="158">
        <f t="shared" si="43"/>
        <v>19.33001945405654</v>
      </c>
      <c r="AM51" s="158">
        <f t="shared" si="44"/>
        <v>-16.385712073313133</v>
      </c>
      <c r="AN51" s="158">
        <f t="shared" si="45"/>
        <v>-21.385712073313133</v>
      </c>
      <c r="AO51" s="158">
        <f t="shared" si="46"/>
        <v>-11.385712073313133</v>
      </c>
      <c r="AP51" s="158">
        <f t="shared" si="47"/>
        <v>-53.925841809229652</v>
      </c>
      <c r="AQ51" s="158">
        <f t="shared" si="48"/>
        <v>21.154417662603382</v>
      </c>
    </row>
    <row r="52" spans="1:130" s="5" customFormat="1" x14ac:dyDescent="0.25">
      <c r="A52" s="37" t="s">
        <v>54</v>
      </c>
      <c r="B52" s="49" t="s">
        <v>186</v>
      </c>
      <c r="C52" s="37" t="s">
        <v>193</v>
      </c>
      <c r="D52" s="40" t="s">
        <v>68</v>
      </c>
      <c r="E52" s="134">
        <v>446.88682999999997</v>
      </c>
      <c r="F52" s="134">
        <f t="shared" si="20"/>
        <v>446.99999999999994</v>
      </c>
      <c r="G52" s="194">
        <v>9.0310000000000001E-2</v>
      </c>
      <c r="H52" s="194">
        <v>2.2859999999999998E-2</v>
      </c>
      <c r="I52" s="188">
        <f t="shared" si="21"/>
        <v>0.11316999999999999</v>
      </c>
      <c r="J52" s="38">
        <f t="shared" si="22"/>
        <v>253.21664945490789</v>
      </c>
      <c r="K52" s="90"/>
      <c r="L52" s="93">
        <v>446.96</v>
      </c>
      <c r="M52" s="90"/>
      <c r="N52" s="90"/>
      <c r="O52" s="94">
        <v>0.1076</v>
      </c>
      <c r="P52" s="90">
        <v>241</v>
      </c>
      <c r="Q52" s="38"/>
      <c r="R52" s="38"/>
      <c r="S52" s="38"/>
      <c r="T52" s="38"/>
      <c r="U52" s="38">
        <f t="shared" si="23"/>
        <v>-4.9217990633560058</v>
      </c>
      <c r="V52" s="38">
        <f t="shared" si="24"/>
        <v>-4.8245838025289096</v>
      </c>
      <c r="W52" s="175"/>
      <c r="X52" s="158">
        <f t="shared" si="29"/>
        <v>-18.649695628112898</v>
      </c>
      <c r="Y52" s="158">
        <f t="shared" si="30"/>
        <v>-23.649695628112898</v>
      </c>
      <c r="Z52" s="158">
        <f t="shared" si="31"/>
        <v>-13.649695628112898</v>
      </c>
      <c r="AA52" s="158">
        <f t="shared" si="32"/>
        <v>-52.38231516259718</v>
      </c>
      <c r="AB52" s="158">
        <f t="shared" si="33"/>
        <v>15.082923906371381</v>
      </c>
      <c r="AC52" s="158">
        <f t="shared" si="34"/>
        <v>-0.3558718861209974</v>
      </c>
      <c r="AD52" s="158">
        <f t="shared" si="35"/>
        <v>-5.3558718861209975</v>
      </c>
      <c r="AE52" s="158">
        <f t="shared" si="36"/>
        <v>4.6441281138790025</v>
      </c>
      <c r="AF52" s="158">
        <f t="shared" si="37"/>
        <v>-11.688123666866616</v>
      </c>
      <c r="AG52" s="158">
        <f t="shared" si="38"/>
        <v>10.976379894624621</v>
      </c>
      <c r="AH52" s="158">
        <f t="shared" si="39"/>
        <v>-16.406737367436065</v>
      </c>
      <c r="AI52" s="158">
        <f t="shared" si="40"/>
        <v>-21.406737367436065</v>
      </c>
      <c r="AJ52" s="158">
        <f t="shared" si="41"/>
        <v>-11.406737367436065</v>
      </c>
      <c r="AK52" s="158">
        <f t="shared" si="42"/>
        <v>-52.14349418892867</v>
      </c>
      <c r="AL52" s="158">
        <f t="shared" si="43"/>
        <v>19.33001945405654</v>
      </c>
      <c r="AM52" s="158">
        <f t="shared" si="44"/>
        <v>-16.385712073313133</v>
      </c>
      <c r="AN52" s="158">
        <f t="shared" si="45"/>
        <v>-21.385712073313133</v>
      </c>
      <c r="AO52" s="158">
        <f t="shared" si="46"/>
        <v>-11.385712073313133</v>
      </c>
      <c r="AP52" s="158">
        <f t="shared" si="47"/>
        <v>-53.925841809229652</v>
      </c>
      <c r="AQ52" s="158">
        <f t="shared" si="48"/>
        <v>21.154417662603382</v>
      </c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</row>
    <row r="53" spans="1:130" s="5" customFormat="1" x14ac:dyDescent="0.25">
      <c r="A53" s="37" t="s">
        <v>54</v>
      </c>
      <c r="B53" s="49" t="s">
        <v>186</v>
      </c>
      <c r="C53" s="37" t="s">
        <v>193</v>
      </c>
      <c r="D53" s="40" t="s">
        <v>69</v>
      </c>
      <c r="E53" s="134">
        <v>446.88792000000007</v>
      </c>
      <c r="F53" s="134">
        <f t="shared" si="20"/>
        <v>447.00000000000006</v>
      </c>
      <c r="G53" s="194">
        <v>8.9560000000000001E-2</v>
      </c>
      <c r="H53" s="194">
        <v>2.2519999999999998E-2</v>
      </c>
      <c r="I53" s="188">
        <f t="shared" si="21"/>
        <v>0.11208</v>
      </c>
      <c r="J53" s="38">
        <f t="shared" si="22"/>
        <v>250.77740545323527</v>
      </c>
      <c r="K53" s="90"/>
      <c r="L53" s="93">
        <v>447</v>
      </c>
      <c r="M53" s="90"/>
      <c r="N53" s="90"/>
      <c r="O53" s="94">
        <v>0.1076</v>
      </c>
      <c r="P53" s="90">
        <v>225</v>
      </c>
      <c r="Q53" s="38"/>
      <c r="R53" s="38"/>
      <c r="S53" s="38"/>
      <c r="T53" s="38"/>
      <c r="U53" s="38">
        <f t="shared" si="23"/>
        <v>-3.9971448965024963</v>
      </c>
      <c r="V53" s="38">
        <f t="shared" si="24"/>
        <v>-10.278998383704954</v>
      </c>
      <c r="W53" s="175"/>
      <c r="X53" s="158">
        <f t="shared" si="29"/>
        <v>-18.649695628112898</v>
      </c>
      <c r="Y53" s="158">
        <f t="shared" si="30"/>
        <v>-23.649695628112898</v>
      </c>
      <c r="Z53" s="158">
        <f t="shared" si="31"/>
        <v>-13.649695628112898</v>
      </c>
      <c r="AA53" s="158">
        <f t="shared" si="32"/>
        <v>-52.38231516259718</v>
      </c>
      <c r="AB53" s="158">
        <f t="shared" si="33"/>
        <v>15.082923906371381</v>
      </c>
      <c r="AC53" s="158">
        <f t="shared" si="34"/>
        <v>-0.3558718861209974</v>
      </c>
      <c r="AD53" s="158">
        <f t="shared" si="35"/>
        <v>-5.3558718861209975</v>
      </c>
      <c r="AE53" s="158">
        <f t="shared" si="36"/>
        <v>4.6441281138790025</v>
      </c>
      <c r="AF53" s="158">
        <f t="shared" si="37"/>
        <v>-11.688123666866616</v>
      </c>
      <c r="AG53" s="158">
        <f t="shared" si="38"/>
        <v>10.976379894624621</v>
      </c>
      <c r="AH53" s="158">
        <f t="shared" si="39"/>
        <v>-16.406737367436065</v>
      </c>
      <c r="AI53" s="158">
        <f t="shared" si="40"/>
        <v>-21.406737367436065</v>
      </c>
      <c r="AJ53" s="158">
        <f t="shared" si="41"/>
        <v>-11.406737367436065</v>
      </c>
      <c r="AK53" s="158">
        <f t="shared" si="42"/>
        <v>-52.14349418892867</v>
      </c>
      <c r="AL53" s="158">
        <f t="shared" si="43"/>
        <v>19.33001945405654</v>
      </c>
      <c r="AM53" s="158">
        <f t="shared" si="44"/>
        <v>-16.385712073313133</v>
      </c>
      <c r="AN53" s="158">
        <f t="shared" si="45"/>
        <v>-21.385712073313133</v>
      </c>
      <c r="AO53" s="158">
        <f t="shared" si="46"/>
        <v>-11.385712073313133</v>
      </c>
      <c r="AP53" s="158">
        <f t="shared" si="47"/>
        <v>-53.925841809229652</v>
      </c>
      <c r="AQ53" s="158">
        <f t="shared" si="48"/>
        <v>21.154417662603382</v>
      </c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</row>
    <row r="54" spans="1:130" s="5" customFormat="1" x14ac:dyDescent="0.25">
      <c r="A54" s="37" t="s">
        <v>54</v>
      </c>
      <c r="B54" s="49" t="s">
        <v>186</v>
      </c>
      <c r="C54" s="37" t="s">
        <v>193</v>
      </c>
      <c r="D54" s="40" t="s">
        <v>70</v>
      </c>
      <c r="E54" s="134">
        <v>448.68740000000003</v>
      </c>
      <c r="F54" s="134">
        <f t="shared" si="20"/>
        <v>448.8</v>
      </c>
      <c r="G54" s="194">
        <v>9.0039999999999995E-2</v>
      </c>
      <c r="H54" s="194">
        <v>2.256E-2</v>
      </c>
      <c r="I54" s="188">
        <f t="shared" si="21"/>
        <v>0.11259999999999999</v>
      </c>
      <c r="J54" s="38">
        <f t="shared" si="22"/>
        <v>250.93046381746052</v>
      </c>
      <c r="K54" s="90"/>
      <c r="L54" s="93">
        <v>448.76</v>
      </c>
      <c r="M54" s="90"/>
      <c r="N54" s="90"/>
      <c r="O54" s="94">
        <v>8.1199999999999994E-2</v>
      </c>
      <c r="P54" s="90">
        <v>181</v>
      </c>
      <c r="Q54" s="38"/>
      <c r="R54" s="38"/>
      <c r="S54" s="38"/>
      <c r="T54" s="38"/>
      <c r="U54" s="38">
        <f t="shared" si="23"/>
        <v>-27.886323268206038</v>
      </c>
      <c r="V54" s="38">
        <f t="shared" si="24"/>
        <v>-27.868463140582033</v>
      </c>
      <c r="W54" s="175"/>
      <c r="X54" s="158">
        <f t="shared" si="29"/>
        <v>-18.649695628112898</v>
      </c>
      <c r="Y54" s="158">
        <f t="shared" si="30"/>
        <v>-23.649695628112898</v>
      </c>
      <c r="Z54" s="158">
        <f t="shared" si="31"/>
        <v>-13.649695628112898</v>
      </c>
      <c r="AA54" s="158">
        <f t="shared" si="32"/>
        <v>-52.38231516259718</v>
      </c>
      <c r="AB54" s="158">
        <f t="shared" si="33"/>
        <v>15.082923906371381</v>
      </c>
      <c r="AC54" s="158">
        <f t="shared" si="34"/>
        <v>-0.3558718861209974</v>
      </c>
      <c r="AD54" s="158">
        <f t="shared" si="35"/>
        <v>-5.3558718861209975</v>
      </c>
      <c r="AE54" s="158">
        <f t="shared" si="36"/>
        <v>4.6441281138790025</v>
      </c>
      <c r="AF54" s="158">
        <f t="shared" si="37"/>
        <v>-11.688123666866616</v>
      </c>
      <c r="AG54" s="158">
        <f t="shared" si="38"/>
        <v>10.976379894624621</v>
      </c>
      <c r="AH54" s="158">
        <f t="shared" si="39"/>
        <v>-16.406737367436065</v>
      </c>
      <c r="AI54" s="158">
        <f t="shared" si="40"/>
        <v>-21.406737367436065</v>
      </c>
      <c r="AJ54" s="158">
        <f t="shared" si="41"/>
        <v>-11.406737367436065</v>
      </c>
      <c r="AK54" s="158">
        <f t="shared" si="42"/>
        <v>-52.14349418892867</v>
      </c>
      <c r="AL54" s="158">
        <f t="shared" si="43"/>
        <v>19.33001945405654</v>
      </c>
      <c r="AM54" s="158">
        <f t="shared" si="44"/>
        <v>-16.385712073313133</v>
      </c>
      <c r="AN54" s="158">
        <f t="shared" si="45"/>
        <v>-21.385712073313133</v>
      </c>
      <c r="AO54" s="158">
        <f t="shared" si="46"/>
        <v>-11.385712073313133</v>
      </c>
      <c r="AP54" s="158">
        <f t="shared" si="47"/>
        <v>-53.925841809229652</v>
      </c>
      <c r="AQ54" s="158">
        <f t="shared" si="48"/>
        <v>21.154417662603382</v>
      </c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</row>
    <row r="55" spans="1:130" s="5" customFormat="1" x14ac:dyDescent="0.25">
      <c r="A55" s="37" t="s">
        <v>55</v>
      </c>
      <c r="B55" s="49" t="s">
        <v>187</v>
      </c>
      <c r="C55" s="37" t="s">
        <v>124</v>
      </c>
      <c r="D55" s="40" t="s">
        <v>68</v>
      </c>
      <c r="E55" s="134">
        <v>447.78778</v>
      </c>
      <c r="F55" s="134">
        <f t="shared" si="20"/>
        <v>447.9</v>
      </c>
      <c r="G55" s="194">
        <v>8.992E-2</v>
      </c>
      <c r="H55" s="194">
        <v>2.23E-2</v>
      </c>
      <c r="I55" s="188">
        <f t="shared" si="21"/>
        <v>0.11222</v>
      </c>
      <c r="J55" s="38">
        <f t="shared" si="22"/>
        <v>250.58608780911302</v>
      </c>
      <c r="K55" s="90">
        <v>450</v>
      </c>
      <c r="L55" s="180">
        <v>447.76</v>
      </c>
      <c r="M55" s="90">
        <v>6.9699999999999998E-2</v>
      </c>
      <c r="N55" s="90">
        <v>2.2499999999999999E-2</v>
      </c>
      <c r="O55" s="94">
        <v>9.2200000000000004E-2</v>
      </c>
      <c r="P55" s="90">
        <v>205.93</v>
      </c>
      <c r="Q55" s="38">
        <f t="shared" si="25"/>
        <v>75.596529284164845</v>
      </c>
      <c r="R55" s="38">
        <f t="shared" si="26"/>
        <v>-22.486654804270465</v>
      </c>
      <c r="S55" s="38">
        <f t="shared" si="27"/>
        <v>24.403470715835137</v>
      </c>
      <c r="T55" s="38">
        <f t="shared" si="28"/>
        <v>0.8968609865470798</v>
      </c>
      <c r="U55" s="38">
        <f t="shared" si="23"/>
        <v>-17.839957226875779</v>
      </c>
      <c r="V55" s="38">
        <f t="shared" si="24"/>
        <v>-17.820657243801314</v>
      </c>
      <c r="W55" s="175"/>
      <c r="X55" s="158">
        <f t="shared" si="29"/>
        <v>-18.649695628112898</v>
      </c>
      <c r="Y55" s="158">
        <f t="shared" si="30"/>
        <v>-23.649695628112898</v>
      </c>
      <c r="Z55" s="158">
        <f t="shared" si="31"/>
        <v>-13.649695628112898</v>
      </c>
      <c r="AA55" s="158">
        <f t="shared" si="32"/>
        <v>-52.38231516259718</v>
      </c>
      <c r="AB55" s="158">
        <f t="shared" si="33"/>
        <v>15.082923906371381</v>
      </c>
      <c r="AC55" s="158">
        <f t="shared" si="34"/>
        <v>-0.3558718861209974</v>
      </c>
      <c r="AD55" s="158">
        <f t="shared" si="35"/>
        <v>-5.3558718861209975</v>
      </c>
      <c r="AE55" s="158">
        <f t="shared" si="36"/>
        <v>4.6441281138790025</v>
      </c>
      <c r="AF55" s="158">
        <f t="shared" si="37"/>
        <v>-11.688123666866616</v>
      </c>
      <c r="AG55" s="158">
        <f t="shared" si="38"/>
        <v>10.976379894624621</v>
      </c>
      <c r="AH55" s="158">
        <f t="shared" si="39"/>
        <v>-16.406737367436065</v>
      </c>
      <c r="AI55" s="158">
        <f t="shared" si="40"/>
        <v>-21.406737367436065</v>
      </c>
      <c r="AJ55" s="158">
        <f t="shared" si="41"/>
        <v>-11.406737367436065</v>
      </c>
      <c r="AK55" s="158">
        <f t="shared" si="42"/>
        <v>-52.14349418892867</v>
      </c>
      <c r="AL55" s="158">
        <f t="shared" si="43"/>
        <v>19.33001945405654</v>
      </c>
      <c r="AM55" s="158">
        <f t="shared" si="44"/>
        <v>-16.385712073313133</v>
      </c>
      <c r="AN55" s="158">
        <f t="shared" si="45"/>
        <v>-21.385712073313133</v>
      </c>
      <c r="AO55" s="158">
        <f t="shared" si="46"/>
        <v>-11.385712073313133</v>
      </c>
      <c r="AP55" s="158">
        <f t="shared" si="47"/>
        <v>-53.925841809229652</v>
      </c>
      <c r="AQ55" s="158">
        <f t="shared" si="48"/>
        <v>21.154417662603382</v>
      </c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</row>
    <row r="56" spans="1:130" s="5" customFormat="1" x14ac:dyDescent="0.25">
      <c r="A56" s="37" t="s">
        <v>55</v>
      </c>
      <c r="B56" s="49" t="s">
        <v>187</v>
      </c>
      <c r="C56" s="37" t="s">
        <v>124</v>
      </c>
      <c r="D56" s="40" t="s">
        <v>69</v>
      </c>
      <c r="E56" s="134">
        <v>447.28798000000006</v>
      </c>
      <c r="F56" s="134">
        <f t="shared" si="20"/>
        <v>447.40000000000009</v>
      </c>
      <c r="G56" s="194">
        <v>8.9620000000000005E-2</v>
      </c>
      <c r="H56" s="194">
        <v>2.24E-2</v>
      </c>
      <c r="I56" s="188">
        <f t="shared" si="21"/>
        <v>0.11202000000000001</v>
      </c>
      <c r="J56" s="38">
        <f t="shared" si="22"/>
        <v>250.41901178458636</v>
      </c>
      <c r="K56" s="90">
        <v>450</v>
      </c>
      <c r="L56" s="180">
        <v>447.07</v>
      </c>
      <c r="M56" s="90">
        <v>7.0699999999999999E-2</v>
      </c>
      <c r="N56" s="94">
        <v>2.18E-2</v>
      </c>
      <c r="O56" s="94">
        <v>9.2499999999999999E-2</v>
      </c>
      <c r="P56" s="90">
        <v>206.92</v>
      </c>
      <c r="Q56" s="38">
        <f t="shared" si="25"/>
        <v>76.432432432432435</v>
      </c>
      <c r="R56" s="38">
        <f t="shared" si="26"/>
        <v>-21.111359071635803</v>
      </c>
      <c r="S56" s="38">
        <f t="shared" si="27"/>
        <v>23.567567567567568</v>
      </c>
      <c r="T56" s="38">
        <f t="shared" si="28"/>
        <v>-2.6785714285714279</v>
      </c>
      <c r="U56" s="38">
        <f t="shared" si="23"/>
        <v>-17.425459739332268</v>
      </c>
      <c r="V56" s="38">
        <f t="shared" si="24"/>
        <v>-17.37049095218249</v>
      </c>
      <c r="W56" s="175"/>
      <c r="X56" s="158">
        <f t="shared" si="29"/>
        <v>-18.649695628112898</v>
      </c>
      <c r="Y56" s="158">
        <f t="shared" si="30"/>
        <v>-23.649695628112898</v>
      </c>
      <c r="Z56" s="158">
        <f t="shared" si="31"/>
        <v>-13.649695628112898</v>
      </c>
      <c r="AA56" s="158">
        <f t="shared" si="32"/>
        <v>-52.38231516259718</v>
      </c>
      <c r="AB56" s="158">
        <f t="shared" si="33"/>
        <v>15.082923906371381</v>
      </c>
      <c r="AC56" s="158">
        <f t="shared" si="34"/>
        <v>-0.3558718861209974</v>
      </c>
      <c r="AD56" s="158">
        <f t="shared" si="35"/>
        <v>-5.3558718861209975</v>
      </c>
      <c r="AE56" s="158">
        <f t="shared" si="36"/>
        <v>4.6441281138790025</v>
      </c>
      <c r="AF56" s="158">
        <f t="shared" si="37"/>
        <v>-11.688123666866616</v>
      </c>
      <c r="AG56" s="158">
        <f t="shared" si="38"/>
        <v>10.976379894624621</v>
      </c>
      <c r="AH56" s="158">
        <f t="shared" si="39"/>
        <v>-16.406737367436065</v>
      </c>
      <c r="AI56" s="158">
        <f t="shared" si="40"/>
        <v>-21.406737367436065</v>
      </c>
      <c r="AJ56" s="158">
        <f t="shared" si="41"/>
        <v>-11.406737367436065</v>
      </c>
      <c r="AK56" s="158">
        <f t="shared" si="42"/>
        <v>-52.14349418892867</v>
      </c>
      <c r="AL56" s="158">
        <f t="shared" si="43"/>
        <v>19.33001945405654</v>
      </c>
      <c r="AM56" s="158">
        <f t="shared" si="44"/>
        <v>-16.385712073313133</v>
      </c>
      <c r="AN56" s="158">
        <f t="shared" si="45"/>
        <v>-21.385712073313133</v>
      </c>
      <c r="AO56" s="158">
        <f t="shared" si="46"/>
        <v>-11.385712073313133</v>
      </c>
      <c r="AP56" s="158">
        <f t="shared" si="47"/>
        <v>-53.925841809229652</v>
      </c>
      <c r="AQ56" s="158">
        <f t="shared" si="48"/>
        <v>21.154417662603382</v>
      </c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</row>
    <row r="57" spans="1:130" s="5" customFormat="1" x14ac:dyDescent="0.25">
      <c r="A57" s="131" t="s">
        <v>55</v>
      </c>
      <c r="B57" s="132" t="s">
        <v>187</v>
      </c>
      <c r="C57" s="37" t="s">
        <v>124</v>
      </c>
      <c r="D57" s="40" t="s">
        <v>70</v>
      </c>
      <c r="E57" s="134">
        <v>446.38763999999992</v>
      </c>
      <c r="F57" s="134">
        <f t="shared" ref="F57:F63" si="49">E57+G57+H57</f>
        <v>446.49999999999989</v>
      </c>
      <c r="G57" s="194">
        <v>8.9639999999999997E-2</v>
      </c>
      <c r="H57" s="194">
        <v>2.2720000000000001E-2</v>
      </c>
      <c r="I57" s="188">
        <f t="shared" si="21"/>
        <v>0.11236</v>
      </c>
      <c r="J57" s="38">
        <f t="shared" si="22"/>
        <v>251.6855710877301</v>
      </c>
      <c r="K57" s="90">
        <v>450</v>
      </c>
      <c r="L57" s="180">
        <v>446.22</v>
      </c>
      <c r="M57" s="94">
        <v>6.8199999999999997E-2</v>
      </c>
      <c r="N57" s="90">
        <v>2.23E-2</v>
      </c>
      <c r="O57" s="94">
        <v>9.0499999999999997E-2</v>
      </c>
      <c r="P57" s="90">
        <v>202.83</v>
      </c>
      <c r="Q57" s="38">
        <f t="shared" si="25"/>
        <v>75.359116022099442</v>
      </c>
      <c r="R57" s="38">
        <f t="shared" si="26"/>
        <v>-23.917893797411871</v>
      </c>
      <c r="S57" s="38">
        <f t="shared" si="27"/>
        <v>24.640883977900554</v>
      </c>
      <c r="T57" s="38">
        <f t="shared" si="28"/>
        <v>-1.8485915492957756</v>
      </c>
      <c r="U57" s="38">
        <f t="shared" si="23"/>
        <v>-19.455322178711292</v>
      </c>
      <c r="V57" s="38">
        <f t="shared" si="24"/>
        <v>-19.411351583083196</v>
      </c>
      <c r="W57" s="175"/>
      <c r="X57" s="158">
        <f t="shared" si="29"/>
        <v>-18.649695628112898</v>
      </c>
      <c r="Y57" s="158">
        <f t="shared" si="30"/>
        <v>-23.649695628112898</v>
      </c>
      <c r="Z57" s="158">
        <f t="shared" si="31"/>
        <v>-13.649695628112898</v>
      </c>
      <c r="AA57" s="158">
        <f t="shared" si="32"/>
        <v>-52.38231516259718</v>
      </c>
      <c r="AB57" s="158">
        <f t="shared" si="33"/>
        <v>15.082923906371381</v>
      </c>
      <c r="AC57" s="158">
        <f t="shared" si="34"/>
        <v>-0.3558718861209974</v>
      </c>
      <c r="AD57" s="158">
        <f t="shared" si="35"/>
        <v>-5.3558718861209975</v>
      </c>
      <c r="AE57" s="158">
        <f t="shared" si="36"/>
        <v>4.6441281138790025</v>
      </c>
      <c r="AF57" s="158">
        <f t="shared" si="37"/>
        <v>-11.688123666866616</v>
      </c>
      <c r="AG57" s="158">
        <f t="shared" si="38"/>
        <v>10.976379894624621</v>
      </c>
      <c r="AH57" s="158">
        <f t="shared" si="39"/>
        <v>-16.406737367436065</v>
      </c>
      <c r="AI57" s="158">
        <f t="shared" si="40"/>
        <v>-21.406737367436065</v>
      </c>
      <c r="AJ57" s="158">
        <f t="shared" si="41"/>
        <v>-11.406737367436065</v>
      </c>
      <c r="AK57" s="158">
        <f t="shared" si="42"/>
        <v>-52.14349418892867</v>
      </c>
      <c r="AL57" s="158">
        <f t="shared" si="43"/>
        <v>19.33001945405654</v>
      </c>
      <c r="AM57" s="158">
        <f t="shared" si="44"/>
        <v>-16.385712073313133</v>
      </c>
      <c r="AN57" s="158">
        <f t="shared" si="45"/>
        <v>-21.385712073313133</v>
      </c>
      <c r="AO57" s="158">
        <f t="shared" si="46"/>
        <v>-11.385712073313133</v>
      </c>
      <c r="AP57" s="158">
        <f t="shared" si="47"/>
        <v>-53.925841809229652</v>
      </c>
      <c r="AQ57" s="158">
        <f t="shared" si="48"/>
        <v>21.154417662603382</v>
      </c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</row>
    <row r="58" spans="1:130" s="5" customFormat="1" x14ac:dyDescent="0.25">
      <c r="A58" s="37" t="s">
        <v>65</v>
      </c>
      <c r="B58" s="49" t="s">
        <v>188</v>
      </c>
      <c r="C58" s="37" t="s">
        <v>62</v>
      </c>
      <c r="D58" s="40" t="s">
        <v>68</v>
      </c>
      <c r="E58" s="134">
        <v>448.38781</v>
      </c>
      <c r="F58" s="134">
        <f>E58+G58+H58</f>
        <v>448.5</v>
      </c>
      <c r="G58" s="194">
        <v>8.9980000000000004E-2</v>
      </c>
      <c r="H58" s="194">
        <v>2.2210000000000001E-2</v>
      </c>
      <c r="I58" s="188">
        <f>G58+H58</f>
        <v>0.11219000000000001</v>
      </c>
      <c r="J58" s="38">
        <f>(1.6061/(1.6061-(I58/F58)))*(I58/F58)*1000000</f>
        <v>250.18389287572145</v>
      </c>
      <c r="K58" s="90">
        <v>448.1</v>
      </c>
      <c r="L58" s="89">
        <v>448.2</v>
      </c>
      <c r="M58" s="90"/>
      <c r="N58" s="90"/>
      <c r="O58" s="94">
        <v>0.1046</v>
      </c>
      <c r="P58" s="93">
        <v>233.38</v>
      </c>
      <c r="Q58" s="38"/>
      <c r="R58" s="38"/>
      <c r="S58" s="38"/>
      <c r="T58" s="38"/>
      <c r="U58" s="38">
        <f t="shared" si="23"/>
        <v>-6.7653088510562549</v>
      </c>
      <c r="V58" s="38">
        <f t="shared" si="24"/>
        <v>-6.7166165985229007</v>
      </c>
      <c r="W58" s="175"/>
      <c r="X58" s="158">
        <f t="shared" si="29"/>
        <v>-18.649695628112898</v>
      </c>
      <c r="Y58" s="158">
        <f t="shared" si="30"/>
        <v>-23.649695628112898</v>
      </c>
      <c r="Z58" s="158">
        <f t="shared" si="31"/>
        <v>-13.649695628112898</v>
      </c>
      <c r="AA58" s="158">
        <f t="shared" si="32"/>
        <v>-52.38231516259718</v>
      </c>
      <c r="AB58" s="158">
        <f t="shared" si="33"/>
        <v>15.082923906371381</v>
      </c>
      <c r="AC58" s="158">
        <f t="shared" si="34"/>
        <v>-0.3558718861209974</v>
      </c>
      <c r="AD58" s="158">
        <f t="shared" si="35"/>
        <v>-5.3558718861209975</v>
      </c>
      <c r="AE58" s="158">
        <f t="shared" si="36"/>
        <v>4.6441281138790025</v>
      </c>
      <c r="AF58" s="158">
        <f t="shared" si="37"/>
        <v>-11.688123666866616</v>
      </c>
      <c r="AG58" s="158">
        <f t="shared" si="38"/>
        <v>10.976379894624621</v>
      </c>
      <c r="AH58" s="158">
        <f t="shared" si="39"/>
        <v>-16.406737367436065</v>
      </c>
      <c r="AI58" s="158">
        <f t="shared" si="40"/>
        <v>-21.406737367436065</v>
      </c>
      <c r="AJ58" s="158">
        <f t="shared" si="41"/>
        <v>-11.406737367436065</v>
      </c>
      <c r="AK58" s="158">
        <f t="shared" si="42"/>
        <v>-52.14349418892867</v>
      </c>
      <c r="AL58" s="158">
        <f t="shared" si="43"/>
        <v>19.33001945405654</v>
      </c>
      <c r="AM58" s="158">
        <f t="shared" si="44"/>
        <v>-16.385712073313133</v>
      </c>
      <c r="AN58" s="158">
        <f t="shared" si="45"/>
        <v>-21.385712073313133</v>
      </c>
      <c r="AO58" s="158">
        <f t="shared" si="46"/>
        <v>-11.385712073313133</v>
      </c>
      <c r="AP58" s="158">
        <f t="shared" si="47"/>
        <v>-53.925841809229652</v>
      </c>
      <c r="AQ58" s="158">
        <f t="shared" si="48"/>
        <v>21.154417662603382</v>
      </c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</row>
    <row r="59" spans="1:130" s="5" customFormat="1" x14ac:dyDescent="0.25">
      <c r="A59" s="37" t="s">
        <v>65</v>
      </c>
      <c r="B59" s="49" t="s">
        <v>188</v>
      </c>
      <c r="C59" s="37" t="s">
        <v>62</v>
      </c>
      <c r="D59" s="40" t="s">
        <v>69</v>
      </c>
      <c r="E59" s="134">
        <v>446.78771999999998</v>
      </c>
      <c r="F59" s="134">
        <f t="shared" si="49"/>
        <v>446.9</v>
      </c>
      <c r="G59" s="194">
        <v>8.9819999999999997E-2</v>
      </c>
      <c r="H59" s="194">
        <v>2.2460000000000001E-2</v>
      </c>
      <c r="I59" s="188">
        <f t="shared" ref="I59:I66" si="50">G59+H59</f>
        <v>0.11227999999999999</v>
      </c>
      <c r="J59" s="38">
        <f t="shared" ref="J59:J66" si="51">(1.6061/(1.6061-(I59/F59)))*(I59/F59)*1000000</f>
        <v>251.28119643090861</v>
      </c>
      <c r="K59" s="89">
        <v>446.5</v>
      </c>
      <c r="L59" s="89">
        <v>446.6</v>
      </c>
      <c r="M59" s="90"/>
      <c r="N59" s="90"/>
      <c r="O59" s="94">
        <v>9.8000000000000004E-2</v>
      </c>
      <c r="P59" s="93">
        <v>219.14</v>
      </c>
      <c r="Q59" s="38"/>
      <c r="R59" s="38"/>
      <c r="S59" s="38"/>
      <c r="T59" s="38"/>
      <c r="U59" s="38">
        <f t="shared" si="23"/>
        <v>-12.718204488778046</v>
      </c>
      <c r="V59" s="38">
        <f t="shared" si="24"/>
        <v>-12.790927808140253</v>
      </c>
      <c r="W59" s="175"/>
      <c r="X59" s="158">
        <f t="shared" si="29"/>
        <v>-18.649695628112898</v>
      </c>
      <c r="Y59" s="158">
        <f t="shared" si="30"/>
        <v>-23.649695628112898</v>
      </c>
      <c r="Z59" s="158">
        <f t="shared" si="31"/>
        <v>-13.649695628112898</v>
      </c>
      <c r="AA59" s="158">
        <f t="shared" si="32"/>
        <v>-52.38231516259718</v>
      </c>
      <c r="AB59" s="158">
        <f t="shared" si="33"/>
        <v>15.082923906371381</v>
      </c>
      <c r="AC59" s="158">
        <f t="shared" si="34"/>
        <v>-0.3558718861209974</v>
      </c>
      <c r="AD59" s="158">
        <f t="shared" si="35"/>
        <v>-5.3558718861209975</v>
      </c>
      <c r="AE59" s="158">
        <f t="shared" si="36"/>
        <v>4.6441281138790025</v>
      </c>
      <c r="AF59" s="158">
        <f t="shared" si="37"/>
        <v>-11.688123666866616</v>
      </c>
      <c r="AG59" s="158">
        <f t="shared" si="38"/>
        <v>10.976379894624621</v>
      </c>
      <c r="AH59" s="158">
        <f t="shared" si="39"/>
        <v>-16.406737367436065</v>
      </c>
      <c r="AI59" s="158">
        <f t="shared" si="40"/>
        <v>-21.406737367436065</v>
      </c>
      <c r="AJ59" s="158">
        <f t="shared" si="41"/>
        <v>-11.406737367436065</v>
      </c>
      <c r="AK59" s="158">
        <f t="shared" si="42"/>
        <v>-52.14349418892867</v>
      </c>
      <c r="AL59" s="158">
        <f t="shared" si="43"/>
        <v>19.33001945405654</v>
      </c>
      <c r="AM59" s="158">
        <f t="shared" si="44"/>
        <v>-16.385712073313133</v>
      </c>
      <c r="AN59" s="158">
        <f t="shared" si="45"/>
        <v>-21.385712073313133</v>
      </c>
      <c r="AO59" s="158">
        <f t="shared" si="46"/>
        <v>-11.385712073313133</v>
      </c>
      <c r="AP59" s="158">
        <f t="shared" si="47"/>
        <v>-53.925841809229652</v>
      </c>
      <c r="AQ59" s="158">
        <f t="shared" si="48"/>
        <v>21.154417662603382</v>
      </c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</row>
    <row r="60" spans="1:130" s="5" customFormat="1" x14ac:dyDescent="0.25">
      <c r="A60" s="37" t="s">
        <v>65</v>
      </c>
      <c r="B60" s="49" t="s">
        <v>188</v>
      </c>
      <c r="C60" s="37" t="s">
        <v>62</v>
      </c>
      <c r="D60" s="40" t="s">
        <v>70</v>
      </c>
      <c r="E60" s="134">
        <v>448.58753000000002</v>
      </c>
      <c r="F60" s="134">
        <f t="shared" si="49"/>
        <v>448.7</v>
      </c>
      <c r="G60" s="194">
        <v>9.017E-2</v>
      </c>
      <c r="H60" s="194">
        <v>2.23E-2</v>
      </c>
      <c r="I60" s="188">
        <f t="shared" si="50"/>
        <v>0.11247</v>
      </c>
      <c r="J60" s="38">
        <f t="shared" si="51"/>
        <v>250.69658005902758</v>
      </c>
      <c r="K60" s="89">
        <v>448.2</v>
      </c>
      <c r="L60" s="89">
        <v>448.3</v>
      </c>
      <c r="M60" s="90"/>
      <c r="N60" s="90"/>
      <c r="O60" s="94">
        <v>0.10929999999999999</v>
      </c>
      <c r="P60" s="93">
        <v>243.81</v>
      </c>
      <c r="Q60" s="38"/>
      <c r="R60" s="38"/>
      <c r="S60" s="38"/>
      <c r="T60" s="38"/>
      <c r="U60" s="38">
        <f t="shared" si="23"/>
        <v>-2.8185293856139468</v>
      </c>
      <c r="V60" s="38">
        <f t="shared" si="24"/>
        <v>-2.746978063045816</v>
      </c>
      <c r="W60" s="175"/>
      <c r="X60" s="158">
        <f t="shared" si="29"/>
        <v>-18.649695628112898</v>
      </c>
      <c r="Y60" s="158">
        <f t="shared" si="30"/>
        <v>-23.649695628112898</v>
      </c>
      <c r="Z60" s="158">
        <f t="shared" si="31"/>
        <v>-13.649695628112898</v>
      </c>
      <c r="AA60" s="158">
        <f t="shared" si="32"/>
        <v>-52.38231516259718</v>
      </c>
      <c r="AB60" s="158">
        <f t="shared" si="33"/>
        <v>15.082923906371381</v>
      </c>
      <c r="AC60" s="158">
        <f t="shared" si="34"/>
        <v>-0.3558718861209974</v>
      </c>
      <c r="AD60" s="158">
        <f t="shared" si="35"/>
        <v>-5.3558718861209975</v>
      </c>
      <c r="AE60" s="158">
        <f t="shared" si="36"/>
        <v>4.6441281138790025</v>
      </c>
      <c r="AF60" s="158">
        <f t="shared" si="37"/>
        <v>-11.688123666866616</v>
      </c>
      <c r="AG60" s="158">
        <f t="shared" si="38"/>
        <v>10.976379894624621</v>
      </c>
      <c r="AH60" s="158">
        <f t="shared" si="39"/>
        <v>-16.406737367436065</v>
      </c>
      <c r="AI60" s="158">
        <f t="shared" si="40"/>
        <v>-21.406737367436065</v>
      </c>
      <c r="AJ60" s="158">
        <f t="shared" si="41"/>
        <v>-11.406737367436065</v>
      </c>
      <c r="AK60" s="158">
        <f t="shared" si="42"/>
        <v>-52.14349418892867</v>
      </c>
      <c r="AL60" s="158">
        <f t="shared" si="43"/>
        <v>19.33001945405654</v>
      </c>
      <c r="AM60" s="158">
        <f t="shared" si="44"/>
        <v>-16.385712073313133</v>
      </c>
      <c r="AN60" s="158">
        <f t="shared" si="45"/>
        <v>-21.385712073313133</v>
      </c>
      <c r="AO60" s="158">
        <f t="shared" si="46"/>
        <v>-11.385712073313133</v>
      </c>
      <c r="AP60" s="158">
        <f t="shared" si="47"/>
        <v>-53.925841809229652</v>
      </c>
      <c r="AQ60" s="158">
        <f t="shared" si="48"/>
        <v>21.154417662603382</v>
      </c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</row>
    <row r="61" spans="1:130" s="5" customFormat="1" x14ac:dyDescent="0.25">
      <c r="A61" s="40" t="s">
        <v>66</v>
      </c>
      <c r="B61" s="64" t="s">
        <v>189</v>
      </c>
      <c r="C61" s="5" t="s">
        <v>175</v>
      </c>
      <c r="D61" s="40" t="s">
        <v>68</v>
      </c>
      <c r="E61" s="134">
        <v>446.58779000000004</v>
      </c>
      <c r="F61" s="134">
        <f t="shared" si="49"/>
        <v>446.70000000000005</v>
      </c>
      <c r="G61" s="196">
        <v>8.9709999999999998E-2</v>
      </c>
      <c r="H61" s="43">
        <v>2.2499999999999999E-2</v>
      </c>
      <c r="I61" s="188">
        <f t="shared" si="50"/>
        <v>0.11221</v>
      </c>
      <c r="J61" s="38">
        <f t="shared" si="51"/>
        <v>251.23696584510733</v>
      </c>
      <c r="K61" s="138">
        <v>446.5</v>
      </c>
      <c r="L61" s="197">
        <v>446.58</v>
      </c>
      <c r="M61" s="90">
        <v>7.0099999999999996E-2</v>
      </c>
      <c r="N61" s="90">
        <v>2.3699999999999999E-2</v>
      </c>
      <c r="O61" s="94">
        <v>9.3799999999999994E-2</v>
      </c>
      <c r="P61" s="93">
        <v>210.07</v>
      </c>
      <c r="Q61" s="38">
        <f t="shared" si="25"/>
        <v>74.733475479744143</v>
      </c>
      <c r="R61" s="38">
        <f t="shared" si="26"/>
        <v>-21.859324490023411</v>
      </c>
      <c r="S61" s="38">
        <f t="shared" si="27"/>
        <v>25.266524520255864</v>
      </c>
      <c r="T61" s="38">
        <f t="shared" si="28"/>
        <v>5.3333333333333321</v>
      </c>
      <c r="U61" s="38">
        <f t="shared" si="23"/>
        <v>-16.406737367436065</v>
      </c>
      <c r="V61" s="38">
        <f t="shared" si="24"/>
        <v>-16.385712073313133</v>
      </c>
      <c r="W61" s="175"/>
      <c r="X61" s="158">
        <f t="shared" si="29"/>
        <v>-18.649695628112898</v>
      </c>
      <c r="Y61" s="158">
        <f t="shared" si="30"/>
        <v>-23.649695628112898</v>
      </c>
      <c r="Z61" s="158">
        <f t="shared" si="31"/>
        <v>-13.649695628112898</v>
      </c>
      <c r="AA61" s="158">
        <f t="shared" si="32"/>
        <v>-52.38231516259718</v>
      </c>
      <c r="AB61" s="158">
        <f t="shared" si="33"/>
        <v>15.082923906371381</v>
      </c>
      <c r="AC61" s="158">
        <f t="shared" si="34"/>
        <v>-0.3558718861209974</v>
      </c>
      <c r="AD61" s="158">
        <f t="shared" si="35"/>
        <v>-5.3558718861209975</v>
      </c>
      <c r="AE61" s="158">
        <f t="shared" si="36"/>
        <v>4.6441281138790025</v>
      </c>
      <c r="AF61" s="158">
        <f t="shared" si="37"/>
        <v>-11.688123666866616</v>
      </c>
      <c r="AG61" s="158">
        <f t="shared" si="38"/>
        <v>10.976379894624621</v>
      </c>
      <c r="AH61" s="158">
        <f t="shared" si="39"/>
        <v>-16.406737367436065</v>
      </c>
      <c r="AI61" s="158">
        <f t="shared" si="40"/>
        <v>-21.406737367436065</v>
      </c>
      <c r="AJ61" s="158">
        <f t="shared" si="41"/>
        <v>-11.406737367436065</v>
      </c>
      <c r="AK61" s="158">
        <f t="shared" si="42"/>
        <v>-52.14349418892867</v>
      </c>
      <c r="AL61" s="158">
        <f t="shared" si="43"/>
        <v>19.33001945405654</v>
      </c>
      <c r="AM61" s="158">
        <f t="shared" si="44"/>
        <v>-16.385712073313133</v>
      </c>
      <c r="AN61" s="158">
        <f t="shared" si="45"/>
        <v>-21.385712073313133</v>
      </c>
      <c r="AO61" s="158">
        <f t="shared" si="46"/>
        <v>-11.385712073313133</v>
      </c>
      <c r="AP61" s="158">
        <f t="shared" si="47"/>
        <v>-53.925841809229652</v>
      </c>
      <c r="AQ61" s="158">
        <f t="shared" si="48"/>
        <v>21.154417662603382</v>
      </c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</row>
    <row r="62" spans="1:130" s="5" customFormat="1" x14ac:dyDescent="0.25">
      <c r="A62" s="40" t="s">
        <v>66</v>
      </c>
      <c r="B62" s="64" t="s">
        <v>189</v>
      </c>
      <c r="C62" s="5" t="s">
        <v>175</v>
      </c>
      <c r="D62" s="40" t="s">
        <v>69</v>
      </c>
      <c r="E62" s="134">
        <v>447.28701999999998</v>
      </c>
      <c r="F62" s="134">
        <f t="shared" si="49"/>
        <v>447.4</v>
      </c>
      <c r="G62" s="196">
        <v>9.0310000000000001E-2</v>
      </c>
      <c r="H62" s="43">
        <v>2.2669999999999999E-2</v>
      </c>
      <c r="I62" s="188">
        <f t="shared" si="50"/>
        <v>0.11298</v>
      </c>
      <c r="J62" s="38">
        <f t="shared" si="51"/>
        <v>252.5654147081153</v>
      </c>
      <c r="K62" s="91">
        <v>447.3</v>
      </c>
      <c r="L62" s="197">
        <v>447.35</v>
      </c>
      <c r="M62" s="94">
        <v>6.4899999999999999E-2</v>
      </c>
      <c r="N62" s="94">
        <v>2.1499999999999998E-2</v>
      </c>
      <c r="O62" s="94">
        <v>8.6400000000000005E-2</v>
      </c>
      <c r="P62" s="93">
        <v>193.16</v>
      </c>
      <c r="Q62" s="38">
        <f t="shared" si="25"/>
        <v>75.115740740740733</v>
      </c>
      <c r="R62" s="38">
        <f t="shared" si="26"/>
        <v>-28.136419001218027</v>
      </c>
      <c r="S62" s="38">
        <f t="shared" si="27"/>
        <v>24.884259259259256</v>
      </c>
      <c r="T62" s="38">
        <f t="shared" si="28"/>
        <v>-5.1610057344508204</v>
      </c>
      <c r="U62" s="38">
        <f t="shared" si="23"/>
        <v>-23.52628783855549</v>
      </c>
      <c r="V62" s="38">
        <f t="shared" si="24"/>
        <v>-23.520803423053362</v>
      </c>
      <c r="W62" s="175"/>
      <c r="X62" s="158">
        <f t="shared" si="29"/>
        <v>-18.649695628112898</v>
      </c>
      <c r="Y62" s="158">
        <f t="shared" si="30"/>
        <v>-23.649695628112898</v>
      </c>
      <c r="Z62" s="158">
        <f t="shared" si="31"/>
        <v>-13.649695628112898</v>
      </c>
      <c r="AA62" s="158">
        <f t="shared" si="32"/>
        <v>-52.38231516259718</v>
      </c>
      <c r="AB62" s="158">
        <f t="shared" si="33"/>
        <v>15.082923906371381</v>
      </c>
      <c r="AC62" s="158">
        <f t="shared" si="34"/>
        <v>-0.3558718861209974</v>
      </c>
      <c r="AD62" s="158">
        <f t="shared" si="35"/>
        <v>-5.3558718861209975</v>
      </c>
      <c r="AE62" s="158">
        <f t="shared" si="36"/>
        <v>4.6441281138790025</v>
      </c>
      <c r="AF62" s="158">
        <f t="shared" si="37"/>
        <v>-11.688123666866616</v>
      </c>
      <c r="AG62" s="158">
        <f t="shared" si="38"/>
        <v>10.976379894624621</v>
      </c>
      <c r="AH62" s="158">
        <f t="shared" si="39"/>
        <v>-16.406737367436065</v>
      </c>
      <c r="AI62" s="158">
        <f t="shared" si="40"/>
        <v>-21.406737367436065</v>
      </c>
      <c r="AJ62" s="158">
        <f t="shared" si="41"/>
        <v>-11.406737367436065</v>
      </c>
      <c r="AK62" s="158">
        <f t="shared" si="42"/>
        <v>-52.14349418892867</v>
      </c>
      <c r="AL62" s="158">
        <f t="shared" si="43"/>
        <v>19.33001945405654</v>
      </c>
      <c r="AM62" s="158">
        <f t="shared" si="44"/>
        <v>-16.385712073313133</v>
      </c>
      <c r="AN62" s="158">
        <f t="shared" si="45"/>
        <v>-21.385712073313133</v>
      </c>
      <c r="AO62" s="158">
        <f t="shared" si="46"/>
        <v>-11.385712073313133</v>
      </c>
      <c r="AP62" s="158">
        <f t="shared" si="47"/>
        <v>-53.925841809229652</v>
      </c>
      <c r="AQ62" s="158">
        <f t="shared" si="48"/>
        <v>21.154417662603382</v>
      </c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</row>
    <row r="63" spans="1:130" s="5" customFormat="1" x14ac:dyDescent="0.25">
      <c r="A63" s="40" t="s">
        <v>66</v>
      </c>
      <c r="B63" s="64" t="s">
        <v>189</v>
      </c>
      <c r="C63" s="5" t="s">
        <v>175</v>
      </c>
      <c r="D63" s="40" t="s">
        <v>70</v>
      </c>
      <c r="E63" s="134">
        <v>446.98812000000004</v>
      </c>
      <c r="F63" s="134">
        <f t="shared" si="49"/>
        <v>447.1</v>
      </c>
      <c r="G63" s="196">
        <v>8.9630000000000001E-2</v>
      </c>
      <c r="H63" s="43">
        <v>2.2249999999999999E-2</v>
      </c>
      <c r="I63" s="188">
        <f t="shared" si="50"/>
        <v>0.11188000000000001</v>
      </c>
      <c r="J63" s="38">
        <f t="shared" si="51"/>
        <v>250.27384015076956</v>
      </c>
      <c r="K63" s="91">
        <v>446.9</v>
      </c>
      <c r="L63" s="197">
        <v>446.97</v>
      </c>
      <c r="M63" s="94">
        <v>8.1600000000000006E-2</v>
      </c>
      <c r="N63" s="94">
        <v>2.3E-2</v>
      </c>
      <c r="O63" s="94">
        <v>0.1046</v>
      </c>
      <c r="P63" s="93">
        <v>234.05</v>
      </c>
      <c r="Q63" s="38">
        <f t="shared" si="25"/>
        <v>78.011472275334611</v>
      </c>
      <c r="R63" s="38">
        <f t="shared" si="26"/>
        <v>-8.9590538882070678</v>
      </c>
      <c r="S63" s="38">
        <f t="shared" si="27"/>
        <v>21.988527724665392</v>
      </c>
      <c r="T63" s="38">
        <f t="shared" si="28"/>
        <v>3.3707865168539359</v>
      </c>
      <c r="U63" s="38">
        <f t="shared" si="23"/>
        <v>-6.5069717554522777</v>
      </c>
      <c r="V63" s="38">
        <f t="shared" si="24"/>
        <v>-6.4824354558974315</v>
      </c>
      <c r="W63" s="175"/>
      <c r="X63" s="158">
        <f t="shared" si="29"/>
        <v>-18.649695628112898</v>
      </c>
      <c r="Y63" s="158">
        <f t="shared" si="30"/>
        <v>-23.649695628112898</v>
      </c>
      <c r="Z63" s="158">
        <f t="shared" si="31"/>
        <v>-13.649695628112898</v>
      </c>
      <c r="AA63" s="158">
        <f t="shared" si="32"/>
        <v>-52.38231516259718</v>
      </c>
      <c r="AB63" s="158">
        <f t="shared" si="33"/>
        <v>15.082923906371381</v>
      </c>
      <c r="AC63" s="158">
        <f t="shared" si="34"/>
        <v>-0.3558718861209974</v>
      </c>
      <c r="AD63" s="158">
        <f t="shared" si="35"/>
        <v>-5.3558718861209975</v>
      </c>
      <c r="AE63" s="158">
        <f t="shared" si="36"/>
        <v>4.6441281138790025</v>
      </c>
      <c r="AF63" s="158">
        <f t="shared" si="37"/>
        <v>-11.688123666866616</v>
      </c>
      <c r="AG63" s="158">
        <f t="shared" si="38"/>
        <v>10.976379894624621</v>
      </c>
      <c r="AH63" s="158">
        <f t="shared" si="39"/>
        <v>-16.406737367436065</v>
      </c>
      <c r="AI63" s="158">
        <f t="shared" si="40"/>
        <v>-21.406737367436065</v>
      </c>
      <c r="AJ63" s="158">
        <f t="shared" si="41"/>
        <v>-11.406737367436065</v>
      </c>
      <c r="AK63" s="158">
        <f t="shared" si="42"/>
        <v>-52.14349418892867</v>
      </c>
      <c r="AL63" s="158">
        <f t="shared" si="43"/>
        <v>19.33001945405654</v>
      </c>
      <c r="AM63" s="158">
        <f t="shared" si="44"/>
        <v>-16.385712073313133</v>
      </c>
      <c r="AN63" s="158">
        <f t="shared" si="45"/>
        <v>-21.385712073313133</v>
      </c>
      <c r="AO63" s="158">
        <f t="shared" si="46"/>
        <v>-11.385712073313133</v>
      </c>
      <c r="AP63" s="158">
        <f t="shared" si="47"/>
        <v>-53.925841809229652</v>
      </c>
      <c r="AQ63" s="158">
        <f t="shared" si="48"/>
        <v>21.154417662603382</v>
      </c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</row>
    <row r="64" spans="1:130" s="5" customFormat="1" x14ac:dyDescent="0.25">
      <c r="A64" s="40" t="s">
        <v>154</v>
      </c>
      <c r="B64" s="64" t="s">
        <v>190</v>
      </c>
      <c r="C64" s="5" t="s">
        <v>196</v>
      </c>
      <c r="D64" s="40" t="s">
        <v>68</v>
      </c>
      <c r="E64" s="134">
        <v>449.28771</v>
      </c>
      <c r="F64" s="134">
        <f t="shared" ref="F64:F69" si="52">E64+G64+H64</f>
        <v>449.4</v>
      </c>
      <c r="G64" s="196">
        <v>8.9590000000000003E-2</v>
      </c>
      <c r="H64" s="43">
        <v>2.2700000000000001E-2</v>
      </c>
      <c r="I64" s="188">
        <f t="shared" si="50"/>
        <v>0.11229</v>
      </c>
      <c r="J64" s="38">
        <f t="shared" si="51"/>
        <v>249.90536728712419</v>
      </c>
      <c r="K64" s="91">
        <v>449.3</v>
      </c>
      <c r="L64" s="138">
        <v>449.4</v>
      </c>
      <c r="M64" s="94"/>
      <c r="N64" s="94"/>
      <c r="O64" s="94">
        <v>9.1700000000000004E-2</v>
      </c>
      <c r="P64" s="89">
        <v>204.1</v>
      </c>
      <c r="Q64" s="38"/>
      <c r="R64" s="38"/>
      <c r="S64" s="38"/>
      <c r="T64" s="38"/>
      <c r="U64" s="38">
        <f t="shared" si="23"/>
        <v>-18.336450262712617</v>
      </c>
      <c r="V64" s="38">
        <f t="shared" si="24"/>
        <v>-18.329085039016775</v>
      </c>
      <c r="W64" s="175"/>
      <c r="X64" s="158">
        <f t="shared" si="29"/>
        <v>-18.649695628112898</v>
      </c>
      <c r="Y64" s="158">
        <f t="shared" si="30"/>
        <v>-23.649695628112898</v>
      </c>
      <c r="Z64" s="158">
        <f t="shared" si="31"/>
        <v>-13.649695628112898</v>
      </c>
      <c r="AA64" s="158">
        <f t="shared" si="32"/>
        <v>-52.38231516259718</v>
      </c>
      <c r="AB64" s="158">
        <f t="shared" si="33"/>
        <v>15.082923906371381</v>
      </c>
      <c r="AC64" s="158">
        <f t="shared" si="34"/>
        <v>-0.3558718861209974</v>
      </c>
      <c r="AD64" s="158">
        <f t="shared" si="35"/>
        <v>-5.3558718861209975</v>
      </c>
      <c r="AE64" s="158">
        <f t="shared" si="36"/>
        <v>4.6441281138790025</v>
      </c>
      <c r="AF64" s="158">
        <f t="shared" si="37"/>
        <v>-11.688123666866616</v>
      </c>
      <c r="AG64" s="158">
        <f t="shared" si="38"/>
        <v>10.976379894624621</v>
      </c>
      <c r="AH64" s="158">
        <f t="shared" si="39"/>
        <v>-16.406737367436065</v>
      </c>
      <c r="AI64" s="158">
        <f t="shared" si="40"/>
        <v>-21.406737367436065</v>
      </c>
      <c r="AJ64" s="158">
        <f t="shared" si="41"/>
        <v>-11.406737367436065</v>
      </c>
      <c r="AK64" s="158">
        <f t="shared" si="42"/>
        <v>-52.14349418892867</v>
      </c>
      <c r="AL64" s="158">
        <f t="shared" si="43"/>
        <v>19.33001945405654</v>
      </c>
      <c r="AM64" s="158">
        <f t="shared" si="44"/>
        <v>-16.385712073313133</v>
      </c>
      <c r="AN64" s="158">
        <f t="shared" si="45"/>
        <v>-21.385712073313133</v>
      </c>
      <c r="AO64" s="158">
        <f t="shared" si="46"/>
        <v>-11.385712073313133</v>
      </c>
      <c r="AP64" s="158">
        <f t="shared" si="47"/>
        <v>-53.925841809229652</v>
      </c>
      <c r="AQ64" s="158">
        <f t="shared" si="48"/>
        <v>21.154417662603382</v>
      </c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</row>
    <row r="65" spans="1:130" s="5" customFormat="1" x14ac:dyDescent="0.25">
      <c r="A65" s="40" t="s">
        <v>154</v>
      </c>
      <c r="B65" s="64" t="s">
        <v>190</v>
      </c>
      <c r="C65" s="5" t="s">
        <v>197</v>
      </c>
      <c r="D65" s="40" t="s">
        <v>69</v>
      </c>
      <c r="E65" s="134">
        <v>446.98819000000003</v>
      </c>
      <c r="F65" s="134">
        <f t="shared" si="52"/>
        <v>447.1</v>
      </c>
      <c r="G65" s="196">
        <v>8.9550000000000005E-2</v>
      </c>
      <c r="H65" s="43">
        <v>2.2259999999999999E-2</v>
      </c>
      <c r="I65" s="188">
        <f t="shared" si="50"/>
        <v>0.11181000000000001</v>
      </c>
      <c r="J65" s="38">
        <f t="shared" si="51"/>
        <v>250.11722684130584</v>
      </c>
      <c r="K65" s="91">
        <v>347.6</v>
      </c>
      <c r="L65" s="138">
        <v>347.7</v>
      </c>
      <c r="M65" s="94"/>
      <c r="N65" s="94"/>
      <c r="O65" s="94">
        <v>9.74E-2</v>
      </c>
      <c r="P65" s="89">
        <v>280.2</v>
      </c>
      <c r="Q65" s="38"/>
      <c r="R65" s="38"/>
      <c r="S65" s="38"/>
      <c r="T65" s="38"/>
      <c r="U65" s="38">
        <f t="shared" si="23"/>
        <v>-12.88793488954477</v>
      </c>
      <c r="V65" s="38">
        <f t="shared" si="24"/>
        <v>12.027469494446716</v>
      </c>
      <c r="W65" s="175" t="s">
        <v>199</v>
      </c>
      <c r="X65" s="158">
        <f t="shared" si="29"/>
        <v>-18.649695628112898</v>
      </c>
      <c r="Y65" s="158">
        <f t="shared" si="30"/>
        <v>-23.649695628112898</v>
      </c>
      <c r="Z65" s="158">
        <f t="shared" si="31"/>
        <v>-13.649695628112898</v>
      </c>
      <c r="AA65" s="158">
        <f t="shared" si="32"/>
        <v>-52.38231516259718</v>
      </c>
      <c r="AB65" s="158">
        <f t="shared" si="33"/>
        <v>15.082923906371381</v>
      </c>
      <c r="AC65" s="158">
        <f t="shared" si="34"/>
        <v>-0.3558718861209974</v>
      </c>
      <c r="AD65" s="158">
        <f t="shared" si="35"/>
        <v>-5.3558718861209975</v>
      </c>
      <c r="AE65" s="158">
        <f t="shared" si="36"/>
        <v>4.6441281138790025</v>
      </c>
      <c r="AF65" s="158">
        <f t="shared" si="37"/>
        <v>-11.688123666866616</v>
      </c>
      <c r="AG65" s="158">
        <f t="shared" si="38"/>
        <v>10.976379894624621</v>
      </c>
      <c r="AH65" s="158">
        <f t="shared" si="39"/>
        <v>-16.406737367436065</v>
      </c>
      <c r="AI65" s="158">
        <f t="shared" si="40"/>
        <v>-21.406737367436065</v>
      </c>
      <c r="AJ65" s="158">
        <f t="shared" si="41"/>
        <v>-11.406737367436065</v>
      </c>
      <c r="AK65" s="158">
        <f t="shared" si="42"/>
        <v>-52.14349418892867</v>
      </c>
      <c r="AL65" s="158">
        <f t="shared" si="43"/>
        <v>19.33001945405654</v>
      </c>
      <c r="AM65" s="158">
        <f t="shared" si="44"/>
        <v>-16.385712073313133</v>
      </c>
      <c r="AN65" s="158">
        <f t="shared" si="45"/>
        <v>-21.385712073313133</v>
      </c>
      <c r="AO65" s="158">
        <f t="shared" si="46"/>
        <v>-11.385712073313133</v>
      </c>
      <c r="AP65" s="158">
        <f t="shared" si="47"/>
        <v>-53.925841809229652</v>
      </c>
      <c r="AQ65" s="158">
        <f t="shared" si="48"/>
        <v>21.154417662603382</v>
      </c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</row>
    <row r="66" spans="1:130" s="5" customFormat="1" x14ac:dyDescent="0.25">
      <c r="A66" s="192" t="s">
        <v>154</v>
      </c>
      <c r="B66" s="193" t="s">
        <v>190</v>
      </c>
      <c r="C66" s="5" t="s">
        <v>170</v>
      </c>
      <c r="D66" s="40" t="s">
        <v>70</v>
      </c>
      <c r="E66" s="134">
        <v>447.68744999999996</v>
      </c>
      <c r="F66" s="134">
        <f t="shared" si="52"/>
        <v>447.79999999999995</v>
      </c>
      <c r="G66" s="196">
        <v>8.9840000000000003E-2</v>
      </c>
      <c r="H66" s="43">
        <v>2.2710000000000001E-2</v>
      </c>
      <c r="I66" s="188">
        <f t="shared" si="50"/>
        <v>0.11255000000000001</v>
      </c>
      <c r="J66" s="38">
        <f t="shared" si="51"/>
        <v>251.37922241391431</v>
      </c>
      <c r="K66" s="138">
        <v>447.5</v>
      </c>
      <c r="L66" s="138">
        <v>447.6</v>
      </c>
      <c r="M66" s="94"/>
      <c r="N66" s="94"/>
      <c r="O66" s="94">
        <v>9.0800000000000006E-2</v>
      </c>
      <c r="P66" s="89">
        <v>202.9</v>
      </c>
      <c r="Q66" s="38"/>
      <c r="R66" s="38"/>
      <c r="S66" s="38"/>
      <c r="T66" s="38"/>
      <c r="U66" s="38">
        <f t="shared" ref="U66:V69" si="53">((O66-I66)/I66)*100</f>
        <v>-19.324744557974235</v>
      </c>
      <c r="V66" s="38">
        <f t="shared" si="53"/>
        <v>-19.285294125896257</v>
      </c>
      <c r="W66" s="175"/>
      <c r="X66" s="158">
        <f t="shared" si="29"/>
        <v>-18.649695628112898</v>
      </c>
      <c r="Y66" s="158">
        <f t="shared" si="30"/>
        <v>-23.649695628112898</v>
      </c>
      <c r="Z66" s="158">
        <f t="shared" si="31"/>
        <v>-13.649695628112898</v>
      </c>
      <c r="AA66" s="158">
        <f t="shared" si="32"/>
        <v>-52.38231516259718</v>
      </c>
      <c r="AB66" s="158">
        <f t="shared" si="33"/>
        <v>15.082923906371381</v>
      </c>
      <c r="AC66" s="158">
        <f t="shared" si="34"/>
        <v>-0.3558718861209974</v>
      </c>
      <c r="AD66" s="158">
        <f t="shared" si="35"/>
        <v>-5.3558718861209975</v>
      </c>
      <c r="AE66" s="158">
        <f t="shared" si="36"/>
        <v>4.6441281138790025</v>
      </c>
      <c r="AF66" s="158">
        <f t="shared" si="37"/>
        <v>-11.688123666866616</v>
      </c>
      <c r="AG66" s="158">
        <f t="shared" si="38"/>
        <v>10.976379894624621</v>
      </c>
      <c r="AH66" s="158">
        <f t="shared" si="39"/>
        <v>-16.406737367436065</v>
      </c>
      <c r="AI66" s="158">
        <f t="shared" si="40"/>
        <v>-21.406737367436065</v>
      </c>
      <c r="AJ66" s="158">
        <f t="shared" si="41"/>
        <v>-11.406737367436065</v>
      </c>
      <c r="AK66" s="158">
        <f t="shared" si="42"/>
        <v>-52.14349418892867</v>
      </c>
      <c r="AL66" s="158">
        <f t="shared" si="43"/>
        <v>19.33001945405654</v>
      </c>
      <c r="AM66" s="158">
        <f t="shared" si="44"/>
        <v>-16.385712073313133</v>
      </c>
      <c r="AN66" s="158">
        <f t="shared" si="45"/>
        <v>-21.385712073313133</v>
      </c>
      <c r="AO66" s="158">
        <f t="shared" si="46"/>
        <v>-11.385712073313133</v>
      </c>
      <c r="AP66" s="158">
        <f t="shared" si="47"/>
        <v>-53.925841809229652</v>
      </c>
      <c r="AQ66" s="158">
        <f t="shared" si="48"/>
        <v>21.154417662603382</v>
      </c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</row>
    <row r="67" spans="1:130" s="5" customFormat="1" x14ac:dyDescent="0.25">
      <c r="A67" s="40" t="s">
        <v>165</v>
      </c>
      <c r="B67" s="64" t="s">
        <v>191</v>
      </c>
      <c r="C67" s="5" t="s">
        <v>153</v>
      </c>
      <c r="D67" s="40" t="s">
        <v>68</v>
      </c>
      <c r="E67" s="134">
        <v>447.2876</v>
      </c>
      <c r="F67" s="134">
        <f t="shared" si="52"/>
        <v>447.40000000000003</v>
      </c>
      <c r="G67" s="196">
        <v>8.967E-2</v>
      </c>
      <c r="H67" s="43">
        <v>2.273E-2</v>
      </c>
      <c r="I67" s="188">
        <f>G67+H67</f>
        <v>0.1124</v>
      </c>
      <c r="J67" s="38">
        <f>(1.6061/(1.6061-(I67/F67)))*(I67/F67)*1000000</f>
        <v>251.26862892259877</v>
      </c>
      <c r="K67" s="138"/>
      <c r="L67" s="138"/>
      <c r="M67" s="94"/>
      <c r="N67" s="90"/>
      <c r="O67" s="94"/>
      <c r="P67" s="98"/>
      <c r="Q67" s="38"/>
      <c r="R67" s="38"/>
      <c r="S67" s="38"/>
      <c r="T67" s="38"/>
      <c r="U67" s="38"/>
      <c r="V67" s="38"/>
      <c r="W67" s="175"/>
      <c r="X67" s="158">
        <f t="shared" si="29"/>
        <v>-18.649695628112898</v>
      </c>
      <c r="Y67" s="158">
        <f t="shared" si="30"/>
        <v>-23.649695628112898</v>
      </c>
      <c r="Z67" s="158">
        <f t="shared" si="31"/>
        <v>-13.649695628112898</v>
      </c>
      <c r="AA67" s="158">
        <f t="shared" si="32"/>
        <v>-52.38231516259718</v>
      </c>
      <c r="AB67" s="158">
        <f t="shared" si="33"/>
        <v>15.082923906371381</v>
      </c>
      <c r="AC67" s="158">
        <f t="shared" si="34"/>
        <v>-0.3558718861209974</v>
      </c>
      <c r="AD67" s="158">
        <f t="shared" si="35"/>
        <v>-5.3558718861209975</v>
      </c>
      <c r="AE67" s="158">
        <f t="shared" si="36"/>
        <v>4.6441281138790025</v>
      </c>
      <c r="AF67" s="158">
        <f t="shared" si="37"/>
        <v>-11.688123666866616</v>
      </c>
      <c r="AG67" s="158">
        <f t="shared" si="38"/>
        <v>10.976379894624621</v>
      </c>
      <c r="AH67" s="158">
        <f t="shared" si="39"/>
        <v>-16.406737367436065</v>
      </c>
      <c r="AI67" s="158">
        <f t="shared" si="40"/>
        <v>-21.406737367436065</v>
      </c>
      <c r="AJ67" s="158">
        <f t="shared" si="41"/>
        <v>-11.406737367436065</v>
      </c>
      <c r="AK67" s="158">
        <f t="shared" si="42"/>
        <v>-52.14349418892867</v>
      </c>
      <c r="AL67" s="158">
        <f t="shared" si="43"/>
        <v>19.33001945405654</v>
      </c>
      <c r="AM67" s="158">
        <f t="shared" si="44"/>
        <v>-16.385712073313133</v>
      </c>
      <c r="AN67" s="158">
        <f t="shared" si="45"/>
        <v>-21.385712073313133</v>
      </c>
      <c r="AO67" s="158">
        <f t="shared" si="46"/>
        <v>-11.385712073313133</v>
      </c>
      <c r="AP67" s="158">
        <f t="shared" si="47"/>
        <v>-53.925841809229652</v>
      </c>
      <c r="AQ67" s="158">
        <f t="shared" si="48"/>
        <v>21.154417662603382</v>
      </c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</row>
    <row r="68" spans="1:130" s="5" customFormat="1" x14ac:dyDescent="0.25">
      <c r="A68" s="40" t="s">
        <v>165</v>
      </c>
      <c r="B68" s="64" t="s">
        <v>191</v>
      </c>
      <c r="C68" s="5" t="s">
        <v>153</v>
      </c>
      <c r="D68" s="40" t="s">
        <v>69</v>
      </c>
      <c r="E68" s="134">
        <v>447.68744000000009</v>
      </c>
      <c r="F68" s="134">
        <f t="shared" si="52"/>
        <v>447.80000000000007</v>
      </c>
      <c r="G68" s="196">
        <v>0.09</v>
      </c>
      <c r="H68" s="43">
        <v>2.256E-2</v>
      </c>
      <c r="I68" s="188">
        <f>G68+H68</f>
        <v>0.11255999999999999</v>
      </c>
      <c r="J68" s="38">
        <f>(1.6061/(1.6061-(I68/F68)))*(I68/F68)*1000000</f>
        <v>251.40156080312832</v>
      </c>
      <c r="K68" s="138"/>
      <c r="L68" s="138"/>
      <c r="M68" s="94"/>
      <c r="N68" s="90"/>
      <c r="O68" s="94"/>
      <c r="P68" s="98"/>
      <c r="Q68" s="38"/>
      <c r="R68" s="38"/>
      <c r="S68" s="38"/>
      <c r="T68" s="38"/>
      <c r="U68" s="38"/>
      <c r="V68" s="38"/>
      <c r="W68" s="175"/>
      <c r="X68" s="158">
        <f t="shared" si="29"/>
        <v>-18.649695628112898</v>
      </c>
      <c r="Y68" s="158">
        <f t="shared" si="30"/>
        <v>-23.649695628112898</v>
      </c>
      <c r="Z68" s="158">
        <f t="shared" si="31"/>
        <v>-13.649695628112898</v>
      </c>
      <c r="AA68" s="158">
        <f t="shared" si="32"/>
        <v>-52.38231516259718</v>
      </c>
      <c r="AB68" s="158">
        <f t="shared" si="33"/>
        <v>15.082923906371381</v>
      </c>
      <c r="AC68" s="158">
        <f t="shared" si="34"/>
        <v>-0.3558718861209974</v>
      </c>
      <c r="AD68" s="158">
        <f t="shared" si="35"/>
        <v>-5.3558718861209975</v>
      </c>
      <c r="AE68" s="158">
        <f t="shared" si="36"/>
        <v>4.6441281138790025</v>
      </c>
      <c r="AF68" s="158">
        <f t="shared" si="37"/>
        <v>-11.688123666866616</v>
      </c>
      <c r="AG68" s="158">
        <f t="shared" si="38"/>
        <v>10.976379894624621</v>
      </c>
      <c r="AH68" s="158">
        <f t="shared" si="39"/>
        <v>-16.406737367436065</v>
      </c>
      <c r="AI68" s="158">
        <f t="shared" si="40"/>
        <v>-21.406737367436065</v>
      </c>
      <c r="AJ68" s="158">
        <f t="shared" si="41"/>
        <v>-11.406737367436065</v>
      </c>
      <c r="AK68" s="158">
        <f t="shared" si="42"/>
        <v>-52.14349418892867</v>
      </c>
      <c r="AL68" s="158">
        <f t="shared" si="43"/>
        <v>19.33001945405654</v>
      </c>
      <c r="AM68" s="158">
        <f t="shared" si="44"/>
        <v>-16.385712073313133</v>
      </c>
      <c r="AN68" s="158">
        <f t="shared" si="45"/>
        <v>-21.385712073313133</v>
      </c>
      <c r="AO68" s="158">
        <f t="shared" si="46"/>
        <v>-11.385712073313133</v>
      </c>
      <c r="AP68" s="158">
        <f t="shared" si="47"/>
        <v>-53.925841809229652</v>
      </c>
      <c r="AQ68" s="158">
        <f t="shared" si="48"/>
        <v>21.154417662603382</v>
      </c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</row>
    <row r="69" spans="1:130" s="5" customFormat="1" x14ac:dyDescent="0.25">
      <c r="A69" s="40" t="s">
        <v>165</v>
      </c>
      <c r="B69" s="64" t="s">
        <v>191</v>
      </c>
      <c r="C69" s="5" t="s">
        <v>153</v>
      </c>
      <c r="D69" s="40" t="s">
        <v>70</v>
      </c>
      <c r="E69" s="134">
        <v>447.18779000000006</v>
      </c>
      <c r="F69" s="134">
        <f t="shared" si="52"/>
        <v>447.30000000000007</v>
      </c>
      <c r="G69" s="196">
        <v>8.9660000000000004E-2</v>
      </c>
      <c r="H69" s="43">
        <v>2.2550000000000001E-2</v>
      </c>
      <c r="I69" s="188">
        <f>G69+H69</f>
        <v>0.11221</v>
      </c>
      <c r="J69" s="38">
        <f>(1.6061/(1.6061-(I69/F69)))*(I69/F69)*1000000</f>
        <v>250.89990855027625</v>
      </c>
      <c r="K69" s="138"/>
      <c r="L69" s="138"/>
      <c r="M69" s="94"/>
      <c r="N69" s="90"/>
      <c r="O69" s="94"/>
      <c r="P69" s="98"/>
      <c r="Q69" s="38"/>
      <c r="R69" s="38"/>
      <c r="S69" s="38"/>
      <c r="T69" s="38"/>
      <c r="U69" s="38"/>
      <c r="V69" s="38"/>
      <c r="W69" s="175"/>
      <c r="X69" s="158">
        <f t="shared" si="29"/>
        <v>-18.649695628112898</v>
      </c>
      <c r="Y69" s="158">
        <f t="shared" si="30"/>
        <v>-23.649695628112898</v>
      </c>
      <c r="Z69" s="158">
        <f t="shared" si="31"/>
        <v>-13.649695628112898</v>
      </c>
      <c r="AA69" s="158">
        <f t="shared" si="32"/>
        <v>-52.38231516259718</v>
      </c>
      <c r="AB69" s="158">
        <f t="shared" si="33"/>
        <v>15.082923906371381</v>
      </c>
      <c r="AC69" s="158">
        <f t="shared" si="34"/>
        <v>-0.3558718861209974</v>
      </c>
      <c r="AD69" s="158">
        <f t="shared" si="35"/>
        <v>-5.3558718861209975</v>
      </c>
      <c r="AE69" s="158">
        <f t="shared" si="36"/>
        <v>4.6441281138790025</v>
      </c>
      <c r="AF69" s="158">
        <f t="shared" si="37"/>
        <v>-11.688123666866616</v>
      </c>
      <c r="AG69" s="158">
        <f t="shared" si="38"/>
        <v>10.976379894624621</v>
      </c>
      <c r="AH69" s="158">
        <f t="shared" si="39"/>
        <v>-16.406737367436065</v>
      </c>
      <c r="AI69" s="158">
        <f t="shared" si="40"/>
        <v>-21.406737367436065</v>
      </c>
      <c r="AJ69" s="158">
        <f t="shared" si="41"/>
        <v>-11.406737367436065</v>
      </c>
      <c r="AK69" s="158">
        <f t="shared" si="42"/>
        <v>-52.14349418892867</v>
      </c>
      <c r="AL69" s="158">
        <f t="shared" si="43"/>
        <v>19.33001945405654</v>
      </c>
      <c r="AM69" s="158">
        <f t="shared" si="44"/>
        <v>-16.385712073313133</v>
      </c>
      <c r="AN69" s="158">
        <f t="shared" si="45"/>
        <v>-21.385712073313133</v>
      </c>
      <c r="AO69" s="158">
        <f t="shared" si="46"/>
        <v>-11.385712073313133</v>
      </c>
      <c r="AP69" s="158">
        <f t="shared" si="47"/>
        <v>-53.925841809229652</v>
      </c>
      <c r="AQ69" s="158">
        <f t="shared" si="48"/>
        <v>21.154417662603382</v>
      </c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</row>
    <row r="70" spans="1:130" s="5" customFormat="1" x14ac:dyDescent="0.25">
      <c r="A70" s="37"/>
      <c r="B70" s="49"/>
      <c r="D70" s="37"/>
      <c r="E70" s="37"/>
      <c r="F70" s="136"/>
      <c r="G70" s="42"/>
      <c r="K70" s="47"/>
      <c r="L70" s="47"/>
      <c r="M70" s="47"/>
      <c r="N70" s="47"/>
      <c r="O70" s="47"/>
      <c r="P70" s="47"/>
      <c r="Q70" s="38"/>
      <c r="R70" s="38"/>
      <c r="S70" s="38"/>
      <c r="T70" s="38"/>
      <c r="U70" s="38"/>
      <c r="V70" s="38"/>
      <c r="W70" s="177"/>
      <c r="X70" s="159"/>
      <c r="Y70" s="159"/>
      <c r="Z70" s="159"/>
      <c r="AA70" s="158"/>
      <c r="AB70" s="158"/>
      <c r="AC70" s="159"/>
      <c r="AD70" s="159"/>
      <c r="AE70" s="159"/>
      <c r="AF70" s="158"/>
      <c r="AG70" s="158"/>
      <c r="AH70" s="159"/>
      <c r="AI70" s="159"/>
      <c r="AJ70" s="159"/>
      <c r="AK70" s="158"/>
      <c r="AL70" s="158"/>
      <c r="AM70" s="159"/>
      <c r="AN70" s="159"/>
      <c r="AO70" s="159"/>
      <c r="AP70" s="158"/>
      <c r="AQ70" s="158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</row>
    <row r="71" spans="1:130" s="5" customFormat="1" x14ac:dyDescent="0.25">
      <c r="A71" s="37"/>
      <c r="B71" s="49"/>
      <c r="D71" s="37"/>
      <c r="E71" s="37"/>
      <c r="F71" s="136"/>
      <c r="G71" s="42"/>
      <c r="K71" s="47"/>
      <c r="L71" s="47"/>
      <c r="M71" s="47"/>
      <c r="N71" s="47"/>
      <c r="O71" s="47"/>
      <c r="P71" s="47"/>
      <c r="Q71" s="38"/>
      <c r="R71" s="38"/>
      <c r="S71" s="38"/>
      <c r="T71" s="38"/>
      <c r="U71" s="38"/>
      <c r="V71" s="38"/>
      <c r="W71" s="177"/>
      <c r="X71" s="159"/>
      <c r="Y71" s="159"/>
      <c r="Z71" s="159"/>
      <c r="AA71" s="158"/>
      <c r="AB71" s="158"/>
      <c r="AC71" s="159"/>
      <c r="AD71" s="159"/>
      <c r="AE71" s="159"/>
      <c r="AF71" s="158"/>
      <c r="AG71" s="158"/>
      <c r="AH71" s="159"/>
      <c r="AI71" s="159"/>
      <c r="AJ71" s="159"/>
      <c r="AK71" s="158"/>
      <c r="AL71" s="158"/>
      <c r="AM71" s="159"/>
      <c r="AN71" s="159"/>
      <c r="AO71" s="159"/>
      <c r="AP71" s="158"/>
      <c r="AQ71" s="158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</row>
    <row r="72" spans="1:130" s="5" customFormat="1" ht="13.8" thickBot="1" x14ac:dyDescent="0.3">
      <c r="B72" s="65"/>
      <c r="D72" s="37"/>
      <c r="E72" s="37"/>
      <c r="F72" s="136"/>
      <c r="G72" s="42"/>
      <c r="K72" s="47"/>
      <c r="L72" s="47"/>
      <c r="M72" s="47"/>
      <c r="N72" s="47"/>
      <c r="O72" s="47"/>
      <c r="P72" s="47"/>
      <c r="Q72" s="38"/>
      <c r="R72" s="38"/>
      <c r="S72" s="38"/>
      <c r="T72" s="38"/>
      <c r="U72" s="38"/>
      <c r="V72" s="38"/>
      <c r="W72" s="177"/>
      <c r="X72" s="159"/>
      <c r="Y72" s="159"/>
      <c r="Z72" s="159"/>
      <c r="AA72" s="158"/>
      <c r="AB72" s="158"/>
      <c r="AC72" s="159"/>
      <c r="AD72" s="159"/>
      <c r="AE72" s="159"/>
      <c r="AF72" s="158"/>
      <c r="AG72" s="158"/>
      <c r="AH72" s="159"/>
      <c r="AI72" s="159"/>
      <c r="AJ72" s="159"/>
      <c r="AK72" s="158"/>
      <c r="AL72" s="158"/>
      <c r="AM72" s="159"/>
      <c r="AN72" s="159"/>
      <c r="AO72" s="159"/>
      <c r="AP72" s="158"/>
      <c r="AQ72" s="158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</row>
    <row r="73" spans="1:130" s="5" customFormat="1" x14ac:dyDescent="0.25">
      <c r="B73" s="65"/>
      <c r="D73" s="37"/>
      <c r="E73" s="37"/>
      <c r="F73" s="136"/>
      <c r="G73" s="42"/>
      <c r="K73" s="47"/>
      <c r="L73" s="47"/>
      <c r="M73" s="47"/>
      <c r="N73" s="47"/>
      <c r="O73" s="47"/>
      <c r="P73" s="77"/>
      <c r="Q73" s="68"/>
      <c r="R73" s="68"/>
      <c r="S73" s="68"/>
      <c r="T73" s="68"/>
      <c r="U73" s="68"/>
      <c r="V73" s="78"/>
      <c r="W73" s="177"/>
      <c r="X73" s="159"/>
      <c r="Y73" s="159"/>
      <c r="Z73" s="159"/>
      <c r="AA73" s="158"/>
      <c r="AB73" s="158"/>
      <c r="AC73" s="159"/>
      <c r="AD73" s="159"/>
      <c r="AE73" s="159"/>
      <c r="AF73" s="158"/>
      <c r="AG73" s="158"/>
      <c r="AH73" s="159"/>
      <c r="AI73" s="159"/>
      <c r="AJ73" s="159"/>
      <c r="AK73" s="158"/>
      <c r="AL73" s="158"/>
      <c r="AM73" s="159"/>
      <c r="AN73" s="159"/>
      <c r="AO73" s="159"/>
      <c r="AP73" s="158"/>
      <c r="AQ73" s="158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</row>
    <row r="74" spans="1:130" s="5" customFormat="1" x14ac:dyDescent="0.25">
      <c r="B74" s="65"/>
      <c r="D74" s="37"/>
      <c r="E74" s="37"/>
      <c r="F74" s="136"/>
      <c r="G74" s="42"/>
      <c r="K74" s="47"/>
      <c r="L74" s="47"/>
      <c r="M74" s="47"/>
      <c r="N74" s="47"/>
      <c r="O74" s="47"/>
      <c r="P74" s="79" t="s">
        <v>87</v>
      </c>
      <c r="Q74" s="38"/>
      <c r="R74" s="38">
        <f>MEDIAN(R4:R69)</f>
        <v>-18.649695628112898</v>
      </c>
      <c r="S74" s="38"/>
      <c r="T74" s="38">
        <f>MEDIAN(T4:T69)</f>
        <v>-0.3558718861209974</v>
      </c>
      <c r="U74" s="38">
        <f>MEDIAN(U4:U69)</f>
        <v>-16.406737367436065</v>
      </c>
      <c r="V74" s="80">
        <f>MEDIAN(V4:V69)</f>
        <v>-16.385712073313133</v>
      </c>
      <c r="W74" s="177"/>
      <c r="X74" s="159"/>
      <c r="Y74" s="159"/>
      <c r="Z74" s="159"/>
      <c r="AA74" s="158"/>
      <c r="AB74" s="158"/>
      <c r="AC74" s="159"/>
      <c r="AD74" s="159"/>
      <c r="AE74" s="159"/>
      <c r="AF74" s="158"/>
      <c r="AG74" s="158"/>
      <c r="AH74" s="159"/>
      <c r="AI74" s="159"/>
      <c r="AJ74" s="159"/>
      <c r="AK74" s="158"/>
      <c r="AL74" s="158"/>
      <c r="AM74" s="159"/>
      <c r="AN74" s="159"/>
      <c r="AO74" s="159"/>
      <c r="AP74" s="158"/>
      <c r="AQ74" s="158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</row>
    <row r="75" spans="1:130" s="5" customFormat="1" x14ac:dyDescent="0.25">
      <c r="B75" s="65"/>
      <c r="D75" s="37"/>
      <c r="E75" s="37"/>
      <c r="F75" s="136"/>
      <c r="G75" s="42"/>
      <c r="K75" s="47"/>
      <c r="L75" s="47"/>
      <c r="M75" s="47"/>
      <c r="N75" s="47"/>
      <c r="O75" s="47"/>
      <c r="P75" s="79" t="s">
        <v>88</v>
      </c>
      <c r="Q75" s="38"/>
      <c r="R75" s="38">
        <f>PERCENTILE(R4:R69,0.25)</f>
        <v>-23.861060358105263</v>
      </c>
      <c r="S75" s="38"/>
      <c r="T75" s="38">
        <f>PERCENTILE(T4:T69,0.25)</f>
        <v>-3.2793209876543181</v>
      </c>
      <c r="U75" s="38">
        <f>PERCENTILE(U4:U69,0.25)</f>
        <v>-22.677832184966263</v>
      </c>
      <c r="V75" s="80">
        <f>PERCENTILE(V4:V69,0.25)</f>
        <v>-23.521782285498364</v>
      </c>
      <c r="W75" s="177"/>
      <c r="X75" s="159"/>
      <c r="Y75" s="159"/>
      <c r="Z75" s="159"/>
      <c r="AA75" s="158"/>
      <c r="AB75" s="158"/>
      <c r="AC75" s="159"/>
      <c r="AD75" s="159"/>
      <c r="AE75" s="159"/>
      <c r="AF75" s="158"/>
      <c r="AG75" s="158"/>
      <c r="AH75" s="159"/>
      <c r="AI75" s="159"/>
      <c r="AJ75" s="159"/>
      <c r="AK75" s="158"/>
      <c r="AL75" s="158"/>
      <c r="AM75" s="159"/>
      <c r="AN75" s="159"/>
      <c r="AO75" s="159"/>
      <c r="AP75" s="158"/>
      <c r="AQ75" s="158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</row>
    <row r="76" spans="1:130" s="5" customFormat="1" x14ac:dyDescent="0.25">
      <c r="B76" s="65"/>
      <c r="D76" s="37"/>
      <c r="E76" s="37"/>
      <c r="F76" s="136"/>
      <c r="G76" s="42"/>
      <c r="K76" s="47"/>
      <c r="L76" s="47"/>
      <c r="M76" s="47"/>
      <c r="N76" s="47"/>
      <c r="O76" s="47"/>
      <c r="P76" s="79" t="s">
        <v>89</v>
      </c>
      <c r="Q76" s="38"/>
      <c r="R76" s="38">
        <f>PERCENTILE(R4:R69,0.75)</f>
        <v>-8.6926257740988326</v>
      </c>
      <c r="S76" s="38"/>
      <c r="T76" s="38">
        <f>PERCENTILE(T4:T69,0.75)</f>
        <v>1.8164148964209619</v>
      </c>
      <c r="U76" s="38">
        <f>PERCENTILE(U4:U69,0.75)</f>
        <v>-6.6082038675684247</v>
      </c>
      <c r="V76" s="80">
        <f>PERCENTILE(V4:V69,0.75)</f>
        <v>-6.6412372809145719</v>
      </c>
      <c r="W76" s="177"/>
      <c r="X76" s="159"/>
      <c r="Y76" s="159"/>
      <c r="Z76" s="159"/>
      <c r="AA76" s="158"/>
      <c r="AB76" s="158"/>
      <c r="AC76" s="159"/>
      <c r="AD76" s="159"/>
      <c r="AE76" s="159"/>
      <c r="AF76" s="158"/>
      <c r="AG76" s="158"/>
      <c r="AH76" s="159"/>
      <c r="AI76" s="159"/>
      <c r="AJ76" s="159"/>
      <c r="AK76" s="158"/>
      <c r="AL76" s="158"/>
      <c r="AM76" s="159"/>
      <c r="AN76" s="159"/>
      <c r="AO76" s="159"/>
      <c r="AP76" s="158"/>
      <c r="AQ76" s="158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</row>
    <row r="77" spans="1:130" x14ac:dyDescent="0.25">
      <c r="P77" s="79" t="s">
        <v>90</v>
      </c>
      <c r="Q77" s="38"/>
      <c r="R77" s="38">
        <f>(R76-R75)/1.349</f>
        <v>11.24420651149476</v>
      </c>
      <c r="S77" s="76"/>
      <c r="T77" s="38">
        <f>(T76-T75)/1.349</f>
        <v>3.7774172602485399</v>
      </c>
      <c r="U77" s="38">
        <f>(U76-U75)/1.349</f>
        <v>11.912252273830868</v>
      </c>
      <c r="V77" s="80">
        <f>(V76-V75)/1.349</f>
        <v>12.513376578638839</v>
      </c>
      <c r="AR77" s="84"/>
    </row>
    <row r="78" spans="1:130" ht="13.8" thickBot="1" x14ac:dyDescent="0.3">
      <c r="P78" s="81"/>
      <c r="Q78" s="69"/>
      <c r="R78" s="69"/>
      <c r="S78" s="69"/>
      <c r="T78" s="69"/>
      <c r="U78" s="69"/>
      <c r="V78" s="82"/>
      <c r="AR78" s="84"/>
    </row>
    <row r="79" spans="1:130" x14ac:dyDescent="0.25">
      <c r="Q79" s="38"/>
      <c r="R79" s="38"/>
      <c r="S79" s="38"/>
      <c r="T79" s="38"/>
      <c r="U79" s="38"/>
      <c r="V79" s="38"/>
    </row>
    <row r="80" spans="1:130" x14ac:dyDescent="0.25">
      <c r="O80" s="198" t="s">
        <v>113</v>
      </c>
      <c r="P80" s="160" t="s">
        <v>111</v>
      </c>
      <c r="Q80" s="161"/>
      <c r="R80" s="161">
        <f>MAX(R4:R69)</f>
        <v>1.5816440187124132</v>
      </c>
      <c r="S80" s="161"/>
      <c r="T80" s="161">
        <f>MAX(T4:T69)</f>
        <v>6.2222222222222312</v>
      </c>
      <c r="U80" s="161">
        <f>MAX(U4:U69)</f>
        <v>2.5115781973637366</v>
      </c>
      <c r="V80" s="161">
        <f>MAX(V4:V69)</f>
        <v>12.027469494446716</v>
      </c>
    </row>
    <row r="81" spans="15:22" x14ac:dyDescent="0.25">
      <c r="O81" s="198"/>
      <c r="P81" s="160" t="s">
        <v>112</v>
      </c>
      <c r="Q81" s="161"/>
      <c r="R81" s="161">
        <f>MIN(R4:R69)</f>
        <v>-49.938677667521461</v>
      </c>
      <c r="S81" s="161"/>
      <c r="T81" s="161">
        <f>MIN(T4:T69)</f>
        <v>-48.888888888888886</v>
      </c>
      <c r="U81" s="161">
        <f>MIN(U4:U69)</f>
        <v>-39.785905441570023</v>
      </c>
      <c r="V81" s="161">
        <f>MIN(V4:V69)</f>
        <v>-39.6902223519931</v>
      </c>
    </row>
    <row r="82" spans="15:22" x14ac:dyDescent="0.25">
      <c r="Q82" s="38"/>
      <c r="R82" s="38"/>
      <c r="S82" s="38"/>
      <c r="T82" s="38"/>
      <c r="U82" s="38"/>
      <c r="V82" s="38"/>
    </row>
    <row r="83" spans="15:22" x14ac:dyDescent="0.25">
      <c r="Q83" s="38"/>
      <c r="R83" s="38"/>
      <c r="S83" s="38"/>
      <c r="T83" s="38"/>
      <c r="U83" s="38"/>
      <c r="V83" s="38"/>
    </row>
    <row r="84" spans="15:22" x14ac:dyDescent="0.25">
      <c r="Q84" s="38"/>
      <c r="R84" s="38"/>
      <c r="S84" s="38"/>
      <c r="T84" s="38"/>
      <c r="U84" s="38"/>
      <c r="V84" s="38"/>
    </row>
    <row r="85" spans="15:22" x14ac:dyDescent="0.25">
      <c r="Q85" s="38"/>
      <c r="R85" s="38"/>
      <c r="S85" s="38"/>
      <c r="T85" s="38"/>
      <c r="U85" s="38"/>
      <c r="V85" s="38"/>
    </row>
    <row r="86" spans="15:22" x14ac:dyDescent="0.25">
      <c r="Q86" s="38"/>
      <c r="R86" s="38"/>
      <c r="S86" s="38"/>
      <c r="T86" s="38"/>
      <c r="U86" s="38"/>
      <c r="V86" s="38"/>
    </row>
  </sheetData>
  <mergeCells count="5">
    <mergeCell ref="O80:O81"/>
    <mergeCell ref="AM2:AQ2"/>
    <mergeCell ref="X2:AB2"/>
    <mergeCell ref="AC2:AG2"/>
    <mergeCell ref="AH2:AL2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2"/>
  </sheetPr>
  <dimension ref="A1:DZ86"/>
  <sheetViews>
    <sheetView workbookViewId="0">
      <pane ySplit="3" topLeftCell="A4" activePane="bottomLeft" state="frozen"/>
      <selection activeCell="G73" sqref="G73"/>
      <selection pane="bottomLeft" activeCell="A2" sqref="A2"/>
    </sheetView>
  </sheetViews>
  <sheetFormatPr defaultColWidth="9.109375" defaultRowHeight="13.2" x14ac:dyDescent="0.25"/>
  <cols>
    <col min="1" max="1" width="7.88671875" style="1" bestFit="1" customWidth="1"/>
    <col min="2" max="2" width="11.44140625" style="66" bestFit="1" customWidth="1"/>
    <col min="3" max="3" width="17.5546875" style="1" bestFit="1" customWidth="1"/>
    <col min="4" max="4" width="10.44140625" style="39" bestFit="1" customWidth="1"/>
    <col min="5" max="5" width="12.5546875" style="39" bestFit="1" customWidth="1"/>
    <col min="6" max="6" width="14" style="137" bestFit="1" customWidth="1"/>
    <col min="7" max="7" width="12" style="41" customWidth="1"/>
    <col min="8" max="8" width="12" style="1" customWidth="1"/>
    <col min="9" max="9" width="9.6640625" style="1" customWidth="1"/>
    <col min="10" max="10" width="16.109375" style="1" customWidth="1"/>
    <col min="11" max="11" width="12.5546875" style="48" bestFit="1" customWidth="1"/>
    <col min="12" max="12" width="14" style="48" bestFit="1" customWidth="1"/>
    <col min="13" max="13" width="10" style="48" bestFit="1" customWidth="1"/>
    <col min="14" max="15" width="10.33203125" style="48" bestFit="1" customWidth="1"/>
    <col min="16" max="16" width="18.88671875" style="48" customWidth="1"/>
    <col min="17" max="17" width="13.44140625" style="2" bestFit="1" customWidth="1"/>
    <col min="18" max="18" width="12.5546875" style="1" customWidth="1"/>
    <col min="19" max="19" width="13.33203125" style="2" bestFit="1" customWidth="1"/>
    <col min="20" max="20" width="13.33203125" style="2" customWidth="1"/>
    <col min="21" max="21" width="12.5546875" style="1" customWidth="1"/>
    <col min="22" max="22" width="13.88671875" style="2" customWidth="1"/>
    <col min="23" max="23" width="25.5546875" style="177" customWidth="1"/>
    <col min="24" max="24" width="7.6640625" style="159" bestFit="1" customWidth="1"/>
    <col min="25" max="25" width="8.44140625" style="159" bestFit="1" customWidth="1"/>
    <col min="26" max="26" width="9" style="159" bestFit="1" customWidth="1"/>
    <col min="27" max="27" width="10.6640625" style="158" customWidth="1"/>
    <col min="28" max="28" width="11.33203125" style="158" bestFit="1" customWidth="1"/>
    <col min="29" max="29" width="7.6640625" style="159" bestFit="1" customWidth="1"/>
    <col min="30" max="30" width="8.44140625" style="159" bestFit="1" customWidth="1"/>
    <col min="31" max="31" width="9" style="159" bestFit="1" customWidth="1"/>
    <col min="32" max="32" width="10.6640625" style="158" customWidth="1"/>
    <col min="33" max="33" width="11.33203125" style="158" bestFit="1" customWidth="1"/>
    <col min="34" max="34" width="7.6640625" style="159" bestFit="1" customWidth="1"/>
    <col min="35" max="35" width="8.44140625" style="159" bestFit="1" customWidth="1"/>
    <col min="36" max="36" width="9" style="159" bestFit="1" customWidth="1"/>
    <col min="37" max="37" width="10.6640625" style="158" customWidth="1"/>
    <col min="38" max="38" width="11.33203125" style="158" bestFit="1" customWidth="1"/>
    <col min="39" max="39" width="7.6640625" style="159" bestFit="1" customWidth="1"/>
    <col min="40" max="40" width="8.44140625" style="159" bestFit="1" customWidth="1"/>
    <col min="41" max="41" width="9" style="159" bestFit="1" customWidth="1"/>
    <col min="42" max="42" width="10.6640625" style="158" customWidth="1"/>
    <col min="43" max="43" width="11.33203125" style="158" bestFit="1" customWidth="1"/>
    <col min="44" max="45" width="9.109375" style="83"/>
    <col min="46" max="91" width="9.109375" style="43"/>
    <col min="92" max="130" width="9.109375" style="67"/>
    <col min="131" max="16384" width="9.109375" style="1"/>
  </cols>
  <sheetData>
    <row r="1" spans="1:130" s="3" customFormat="1" x14ac:dyDescent="0.25">
      <c r="A1" s="44"/>
      <c r="B1" s="63"/>
      <c r="C1" s="44"/>
      <c r="D1" s="44"/>
      <c r="E1" s="85" t="s">
        <v>4</v>
      </c>
      <c r="F1" s="133" t="s">
        <v>4</v>
      </c>
      <c r="G1" s="86" t="s">
        <v>4</v>
      </c>
      <c r="H1" s="85" t="s">
        <v>4</v>
      </c>
      <c r="I1" s="85" t="s">
        <v>4</v>
      </c>
      <c r="J1" s="85" t="s">
        <v>2</v>
      </c>
      <c r="K1" s="87" t="s">
        <v>0</v>
      </c>
      <c r="L1" s="87" t="s">
        <v>0</v>
      </c>
      <c r="M1" s="87" t="s">
        <v>0</v>
      </c>
      <c r="N1" s="87" t="s">
        <v>0</v>
      </c>
      <c r="O1" s="87" t="s">
        <v>0</v>
      </c>
      <c r="P1" s="87" t="s">
        <v>1</v>
      </c>
      <c r="Q1" s="88" t="s">
        <v>6</v>
      </c>
      <c r="R1" s="85" t="s">
        <v>6</v>
      </c>
      <c r="S1" s="88" t="s">
        <v>10</v>
      </c>
      <c r="T1" s="88" t="s">
        <v>10</v>
      </c>
      <c r="U1" s="85" t="s">
        <v>5</v>
      </c>
      <c r="V1" s="88" t="s">
        <v>5</v>
      </c>
      <c r="W1" s="176"/>
      <c r="X1" s="156"/>
      <c r="Y1" s="156"/>
      <c r="Z1" s="156"/>
      <c r="AA1" s="157"/>
      <c r="AB1" s="157"/>
      <c r="AC1" s="156"/>
      <c r="AD1" s="156"/>
      <c r="AE1" s="156"/>
      <c r="AF1" s="157"/>
      <c r="AG1" s="157"/>
      <c r="AH1" s="156"/>
      <c r="AI1" s="156"/>
      <c r="AJ1" s="156"/>
      <c r="AK1" s="157"/>
      <c r="AL1" s="157"/>
      <c r="AM1" s="156"/>
      <c r="AN1" s="156"/>
      <c r="AO1" s="156"/>
      <c r="AP1" s="157"/>
      <c r="AQ1" s="157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</row>
    <row r="2" spans="1:130" s="3" customFormat="1" x14ac:dyDescent="0.25">
      <c r="A2" s="44" t="s">
        <v>7</v>
      </c>
      <c r="B2" s="63" t="s">
        <v>86</v>
      </c>
      <c r="C2" s="44" t="s">
        <v>162</v>
      </c>
      <c r="D2" s="44" t="s">
        <v>67</v>
      </c>
      <c r="E2" s="85" t="s">
        <v>72</v>
      </c>
      <c r="F2" s="133" t="s">
        <v>8</v>
      </c>
      <c r="G2" s="86" t="s">
        <v>6</v>
      </c>
      <c r="H2" s="85" t="s">
        <v>10</v>
      </c>
      <c r="I2" s="85" t="s">
        <v>5</v>
      </c>
      <c r="J2" s="85" t="s">
        <v>3</v>
      </c>
      <c r="K2" s="87" t="s">
        <v>72</v>
      </c>
      <c r="L2" s="87" t="s">
        <v>8</v>
      </c>
      <c r="M2" s="87" t="s">
        <v>6</v>
      </c>
      <c r="N2" s="87" t="s">
        <v>10</v>
      </c>
      <c r="O2" s="87" t="s">
        <v>11</v>
      </c>
      <c r="P2" s="87" t="s">
        <v>9</v>
      </c>
      <c r="Q2" s="85" t="s">
        <v>76</v>
      </c>
      <c r="R2" s="85" t="s">
        <v>13</v>
      </c>
      <c r="S2" s="85" t="s">
        <v>77</v>
      </c>
      <c r="T2" s="85" t="s">
        <v>13</v>
      </c>
      <c r="U2" s="85" t="s">
        <v>13</v>
      </c>
      <c r="V2" s="88" t="s">
        <v>3</v>
      </c>
      <c r="W2" s="176"/>
      <c r="X2" s="199" t="s">
        <v>105</v>
      </c>
      <c r="Y2" s="199"/>
      <c r="Z2" s="199"/>
      <c r="AA2" s="199"/>
      <c r="AB2" s="199"/>
      <c r="AC2" s="199" t="s">
        <v>106</v>
      </c>
      <c r="AD2" s="199"/>
      <c r="AE2" s="199"/>
      <c r="AF2" s="199"/>
      <c r="AG2" s="199"/>
      <c r="AH2" s="199" t="s">
        <v>107</v>
      </c>
      <c r="AI2" s="199"/>
      <c r="AJ2" s="199"/>
      <c r="AK2" s="199"/>
      <c r="AL2" s="199"/>
      <c r="AM2" s="199" t="s">
        <v>95</v>
      </c>
      <c r="AN2" s="199"/>
      <c r="AO2" s="199"/>
      <c r="AP2" s="199"/>
      <c r="AQ2" s="199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</row>
    <row r="3" spans="1:130" s="3" customFormat="1" x14ac:dyDescent="0.25">
      <c r="A3" s="44"/>
      <c r="B3" s="63"/>
      <c r="C3" s="44" t="s">
        <v>40</v>
      </c>
      <c r="D3" s="44"/>
      <c r="E3" s="85" t="s">
        <v>73</v>
      </c>
      <c r="F3" s="133" t="s">
        <v>71</v>
      </c>
      <c r="G3" s="86" t="s">
        <v>63</v>
      </c>
      <c r="H3" s="85" t="s">
        <v>63</v>
      </c>
      <c r="I3" s="85" t="s">
        <v>63</v>
      </c>
      <c r="J3" s="85" t="s">
        <v>14</v>
      </c>
      <c r="K3" s="87" t="s">
        <v>73</v>
      </c>
      <c r="L3" s="87" t="s">
        <v>71</v>
      </c>
      <c r="M3" s="87" t="s">
        <v>63</v>
      </c>
      <c r="N3" s="87" t="s">
        <v>63</v>
      </c>
      <c r="O3" s="87" t="s">
        <v>63</v>
      </c>
      <c r="P3" s="87" t="s">
        <v>14</v>
      </c>
      <c r="Q3" s="88" t="s">
        <v>75</v>
      </c>
      <c r="R3" s="85" t="s">
        <v>74</v>
      </c>
      <c r="S3" s="88" t="s">
        <v>75</v>
      </c>
      <c r="T3" s="85" t="s">
        <v>74</v>
      </c>
      <c r="U3" s="85" t="s">
        <v>74</v>
      </c>
      <c r="V3" s="85" t="s">
        <v>74</v>
      </c>
      <c r="W3" s="176" t="s">
        <v>159</v>
      </c>
      <c r="X3" s="156" t="s">
        <v>27</v>
      </c>
      <c r="Y3" s="156" t="s">
        <v>93</v>
      </c>
      <c r="Z3" s="156" t="s">
        <v>94</v>
      </c>
      <c r="AA3" s="157" t="s">
        <v>91</v>
      </c>
      <c r="AB3" s="157" t="s">
        <v>92</v>
      </c>
      <c r="AC3" s="156" t="s">
        <v>27</v>
      </c>
      <c r="AD3" s="156" t="s">
        <v>93</v>
      </c>
      <c r="AE3" s="156" t="s">
        <v>94</v>
      </c>
      <c r="AF3" s="157" t="s">
        <v>91</v>
      </c>
      <c r="AG3" s="157" t="s">
        <v>92</v>
      </c>
      <c r="AH3" s="156" t="s">
        <v>27</v>
      </c>
      <c r="AI3" s="156" t="s">
        <v>93</v>
      </c>
      <c r="AJ3" s="156" t="s">
        <v>94</v>
      </c>
      <c r="AK3" s="157" t="s">
        <v>91</v>
      </c>
      <c r="AL3" s="157" t="s">
        <v>92</v>
      </c>
      <c r="AM3" s="156" t="s">
        <v>27</v>
      </c>
      <c r="AN3" s="156" t="s">
        <v>93</v>
      </c>
      <c r="AO3" s="156" t="s">
        <v>94</v>
      </c>
      <c r="AP3" s="157" t="s">
        <v>91</v>
      </c>
      <c r="AQ3" s="157" t="s">
        <v>92</v>
      </c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</row>
    <row r="4" spans="1:130" s="5" customFormat="1" x14ac:dyDescent="0.25">
      <c r="A4" s="36" t="s">
        <v>41</v>
      </c>
      <c r="B4" s="49" t="s">
        <v>179</v>
      </c>
      <c r="C4" s="36" t="s">
        <v>168</v>
      </c>
      <c r="D4" s="40" t="s">
        <v>108</v>
      </c>
      <c r="E4" s="134">
        <v>447.76415999999995</v>
      </c>
      <c r="F4" s="134">
        <f>E4+G4+H4</f>
        <v>448.7999999999999</v>
      </c>
      <c r="G4" s="194">
        <v>0.90042999999999995</v>
      </c>
      <c r="H4" s="194">
        <v>0.13541</v>
      </c>
      <c r="I4" s="188">
        <f>G4+H4</f>
        <v>1.0358399999999999</v>
      </c>
      <c r="J4" s="38">
        <f>(1.6061/(1.6061-(I4/F4)))*(I4/F4)*1000000</f>
        <v>2311.3428702230112</v>
      </c>
      <c r="K4" s="90"/>
      <c r="L4" s="93">
        <v>448.46</v>
      </c>
      <c r="M4" s="94"/>
      <c r="N4" s="94"/>
      <c r="O4" s="94">
        <v>1.018</v>
      </c>
      <c r="P4" s="93">
        <v>2269.9899999999998</v>
      </c>
      <c r="Q4" s="38"/>
      <c r="R4" s="38"/>
      <c r="S4" s="38"/>
      <c r="T4" s="38"/>
      <c r="U4" s="38">
        <f>((O4-I4)/I4)*100</f>
        <v>-1.7222737102255037</v>
      </c>
      <c r="V4" s="38">
        <f>((P4-J4)/J4)*100</f>
        <v>-1.7891274702580797</v>
      </c>
      <c r="W4" s="175"/>
      <c r="X4" s="158">
        <f t="shared" ref="X4:X35" si="0">$R$74</f>
        <v>-2.1193623079224144</v>
      </c>
      <c r="Y4" s="158">
        <f t="shared" ref="Y4:Y35" si="1">$R$74-5</f>
        <v>-7.1193623079224144</v>
      </c>
      <c r="Z4" s="158">
        <f t="shared" ref="Z4:Z35" si="2">$R$74+5</f>
        <v>2.8806376920775856</v>
      </c>
      <c r="AA4" s="158">
        <f t="shared" ref="AA4:AA35" si="3">($R$74-(3*$R$77))</f>
        <v>-6.5711796288909285</v>
      </c>
      <c r="AB4" s="158">
        <f t="shared" ref="AB4:AB35" si="4">($R$74+(3*$R$77))</f>
        <v>2.3324550130460997</v>
      </c>
      <c r="AC4" s="158">
        <f t="shared" ref="AC4:AC35" si="5">$T$74</f>
        <v>0.39297100911989524</v>
      </c>
      <c r="AD4" s="158">
        <f t="shared" ref="AD4:AD35" si="6">$T$74-5</f>
        <v>-4.6070289908801048</v>
      </c>
      <c r="AE4" s="158">
        <f t="shared" ref="AE4:AE35" si="7">$T$74+5</f>
        <v>5.3929710091198952</v>
      </c>
      <c r="AF4" s="158">
        <f t="shared" ref="AF4:AF35" si="8">($T$74-(3*$T$77))</f>
        <v>-6.2089225552473035</v>
      </c>
      <c r="AG4" s="158">
        <f t="shared" ref="AG4:AG35" si="9">($T$74+(3*$T$77))</f>
        <v>6.994864573487094</v>
      </c>
      <c r="AH4" s="158">
        <f t="shared" ref="AH4:AH35" si="10">$U$74</f>
        <v>-1.7222737102255037</v>
      </c>
      <c r="AI4" s="158">
        <f t="shared" ref="AI4:AI35" si="11">$U$74-5</f>
        <v>-6.7222737102255037</v>
      </c>
      <c r="AJ4" s="158">
        <f t="shared" ref="AJ4:AJ35" si="12">$U$74+5</f>
        <v>3.2777262897744963</v>
      </c>
      <c r="AK4" s="158">
        <f t="shared" ref="AK4:AK35" si="13">($U$74-(3*$U$77))</f>
        <v>-5.2302892987023748</v>
      </c>
      <c r="AL4" s="158">
        <f t="shared" ref="AL4:AL35" si="14">($U$74+(3*$U$77))</f>
        <v>1.7857418782513674</v>
      </c>
      <c r="AM4" s="158">
        <f t="shared" ref="AM4:AM35" si="15">$V$74</f>
        <v>-1.688926497186239</v>
      </c>
      <c r="AN4" s="158">
        <f t="shared" ref="AN4:AN35" si="16">$V$74-5</f>
        <v>-6.6889264971862392</v>
      </c>
      <c r="AO4" s="158">
        <f t="shared" ref="AO4:AO35" si="17">$V$74+5</f>
        <v>3.3110735028137608</v>
      </c>
      <c r="AP4" s="158">
        <f t="shared" ref="AP4:AP35" si="18">($V$74-(3*$V$77))</f>
        <v>-5.146445512235676</v>
      </c>
      <c r="AQ4" s="158">
        <f t="shared" ref="AQ4:AQ35" si="19">($V$74+(3*$V$77))</f>
        <v>1.7685925178631983</v>
      </c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</row>
    <row r="5" spans="1:130" s="5" customFormat="1" x14ac:dyDescent="0.25">
      <c r="A5" s="36" t="s">
        <v>41</v>
      </c>
      <c r="B5" s="49" t="s">
        <v>179</v>
      </c>
      <c r="C5" s="36" t="s">
        <v>168</v>
      </c>
      <c r="D5" s="40" t="s">
        <v>109</v>
      </c>
      <c r="E5" s="134">
        <v>447.34549000000004</v>
      </c>
      <c r="F5" s="134">
        <f t="shared" ref="F5:F56" si="20">E5+G5+H5</f>
        <v>448.40000000000003</v>
      </c>
      <c r="G5" s="194">
        <v>0.91910999999999998</v>
      </c>
      <c r="H5" s="194">
        <v>0.13539999999999999</v>
      </c>
      <c r="I5" s="188">
        <f t="shared" ref="I5:I57" si="21">G5+H5</f>
        <v>1.0545100000000001</v>
      </c>
      <c r="J5" s="38">
        <f t="shared" ref="J5:J57" si="22">(1.6061/(1.6061-(I5/F5)))*(I5/F5)*1000000</f>
        <v>2355.165746647298</v>
      </c>
      <c r="K5" s="90"/>
      <c r="L5" s="93">
        <v>448.01</v>
      </c>
      <c r="M5" s="94"/>
      <c r="N5" s="94"/>
      <c r="O5" s="94">
        <v>1.0339</v>
      </c>
      <c r="P5" s="93">
        <v>2307.7600000000002</v>
      </c>
      <c r="Q5" s="38"/>
      <c r="R5" s="38"/>
      <c r="S5" s="38"/>
      <c r="T5" s="38"/>
      <c r="U5" s="38">
        <f t="shared" ref="U5:U65" si="23">((O5-I5)/I5)*100</f>
        <v>-1.9544622620932959</v>
      </c>
      <c r="V5" s="38">
        <f t="shared" ref="V5:V65" si="24">((P5-J5)/J5)*100</f>
        <v>-2.0128412072391217</v>
      </c>
      <c r="W5" s="175"/>
      <c r="X5" s="158">
        <f t="shared" si="0"/>
        <v>-2.1193623079224144</v>
      </c>
      <c r="Y5" s="158">
        <f t="shared" si="1"/>
        <v>-7.1193623079224144</v>
      </c>
      <c r="Z5" s="158">
        <f t="shared" si="2"/>
        <v>2.8806376920775856</v>
      </c>
      <c r="AA5" s="158">
        <f t="shared" si="3"/>
        <v>-6.5711796288909285</v>
      </c>
      <c r="AB5" s="158">
        <f t="shared" si="4"/>
        <v>2.3324550130460997</v>
      </c>
      <c r="AC5" s="158">
        <f t="shared" si="5"/>
        <v>0.39297100911989524</v>
      </c>
      <c r="AD5" s="158">
        <f t="shared" si="6"/>
        <v>-4.6070289908801048</v>
      </c>
      <c r="AE5" s="158">
        <f t="shared" si="7"/>
        <v>5.3929710091198952</v>
      </c>
      <c r="AF5" s="158">
        <f t="shared" si="8"/>
        <v>-6.2089225552473035</v>
      </c>
      <c r="AG5" s="158">
        <f t="shared" si="9"/>
        <v>6.994864573487094</v>
      </c>
      <c r="AH5" s="158">
        <f t="shared" si="10"/>
        <v>-1.7222737102255037</v>
      </c>
      <c r="AI5" s="158">
        <f t="shared" si="11"/>
        <v>-6.7222737102255037</v>
      </c>
      <c r="AJ5" s="158">
        <f t="shared" si="12"/>
        <v>3.2777262897744963</v>
      </c>
      <c r="AK5" s="158">
        <f t="shared" si="13"/>
        <v>-5.2302892987023748</v>
      </c>
      <c r="AL5" s="158">
        <f t="shared" si="14"/>
        <v>1.7857418782513674</v>
      </c>
      <c r="AM5" s="158">
        <f t="shared" si="15"/>
        <v>-1.688926497186239</v>
      </c>
      <c r="AN5" s="158">
        <f t="shared" si="16"/>
        <v>-6.6889264971862392</v>
      </c>
      <c r="AO5" s="158">
        <f t="shared" si="17"/>
        <v>3.3110735028137608</v>
      </c>
      <c r="AP5" s="158">
        <f t="shared" si="18"/>
        <v>-5.146445512235676</v>
      </c>
      <c r="AQ5" s="158">
        <f t="shared" si="19"/>
        <v>1.7685925178631983</v>
      </c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</row>
    <row r="6" spans="1:130" s="5" customFormat="1" x14ac:dyDescent="0.25">
      <c r="A6" s="36" t="s">
        <v>41</v>
      </c>
      <c r="B6" s="49" t="s">
        <v>179</v>
      </c>
      <c r="C6" s="36" t="s">
        <v>168</v>
      </c>
      <c r="D6" s="40" t="s">
        <v>110</v>
      </c>
      <c r="E6" s="134">
        <v>446.46524999999997</v>
      </c>
      <c r="F6" s="134">
        <f t="shared" si="20"/>
        <v>447.5</v>
      </c>
      <c r="G6" s="194">
        <v>0.89905999999999997</v>
      </c>
      <c r="H6" s="194">
        <v>0.13569000000000001</v>
      </c>
      <c r="I6" s="188">
        <f t="shared" si="21"/>
        <v>1.0347500000000001</v>
      </c>
      <c r="J6" s="38">
        <f t="shared" si="22"/>
        <v>2315.6242902625768</v>
      </c>
      <c r="K6" s="90"/>
      <c r="L6" s="93">
        <v>446.99</v>
      </c>
      <c r="M6" s="90">
        <v>0.87570000000000003</v>
      </c>
      <c r="N6" s="90">
        <v>0.13420000000000001</v>
      </c>
      <c r="O6" s="94">
        <v>1.0099</v>
      </c>
      <c r="P6" s="90">
        <v>2259.33</v>
      </c>
      <c r="Q6" s="38">
        <f t="shared" ref="Q5:Q65" si="25">IF(M6="","",(M6/O6)*100)</f>
        <v>86.711555599564321</v>
      </c>
      <c r="R6" s="38">
        <f t="shared" ref="R5:R65" si="26">IF(M6="","",((M6-G6)/G6)*100)</f>
        <v>-2.5982693034947544</v>
      </c>
      <c r="S6" s="38">
        <f t="shared" ref="S5:S65" si="27">IF(N6="","",(N6/O6)*100)</f>
        <v>13.288444400435687</v>
      </c>
      <c r="T6" s="38">
        <f t="shared" ref="T5:T65" si="28">IF(N6="","",((N6-H6)/H6)*100)</f>
        <v>-1.0980912373793141</v>
      </c>
      <c r="U6" s="38">
        <f t="shared" si="23"/>
        <v>-2.4015462672143064</v>
      </c>
      <c r="V6" s="38">
        <f t="shared" si="24"/>
        <v>-2.4310632125988558</v>
      </c>
      <c r="W6" s="175"/>
      <c r="X6" s="158">
        <f t="shared" si="0"/>
        <v>-2.1193623079224144</v>
      </c>
      <c r="Y6" s="158">
        <f t="shared" si="1"/>
        <v>-7.1193623079224144</v>
      </c>
      <c r="Z6" s="158">
        <f t="shared" si="2"/>
        <v>2.8806376920775856</v>
      </c>
      <c r="AA6" s="158">
        <f t="shared" si="3"/>
        <v>-6.5711796288909285</v>
      </c>
      <c r="AB6" s="158">
        <f t="shared" si="4"/>
        <v>2.3324550130460997</v>
      </c>
      <c r="AC6" s="158">
        <f t="shared" si="5"/>
        <v>0.39297100911989524</v>
      </c>
      <c r="AD6" s="158">
        <f t="shared" si="6"/>
        <v>-4.6070289908801048</v>
      </c>
      <c r="AE6" s="158">
        <f t="shared" si="7"/>
        <v>5.3929710091198952</v>
      </c>
      <c r="AF6" s="158">
        <f t="shared" si="8"/>
        <v>-6.2089225552473035</v>
      </c>
      <c r="AG6" s="158">
        <f t="shared" si="9"/>
        <v>6.994864573487094</v>
      </c>
      <c r="AH6" s="158">
        <f t="shared" si="10"/>
        <v>-1.7222737102255037</v>
      </c>
      <c r="AI6" s="158">
        <f t="shared" si="11"/>
        <v>-6.7222737102255037</v>
      </c>
      <c r="AJ6" s="158">
        <f t="shared" si="12"/>
        <v>3.2777262897744963</v>
      </c>
      <c r="AK6" s="158">
        <f t="shared" si="13"/>
        <v>-5.2302892987023748</v>
      </c>
      <c r="AL6" s="158">
        <f t="shared" si="14"/>
        <v>1.7857418782513674</v>
      </c>
      <c r="AM6" s="158">
        <f t="shared" si="15"/>
        <v>-1.688926497186239</v>
      </c>
      <c r="AN6" s="158">
        <f t="shared" si="16"/>
        <v>-6.6889264971862392</v>
      </c>
      <c r="AO6" s="158">
        <f t="shared" si="17"/>
        <v>3.3110735028137608</v>
      </c>
      <c r="AP6" s="158">
        <f t="shared" si="18"/>
        <v>-5.146445512235676</v>
      </c>
      <c r="AQ6" s="158">
        <f t="shared" si="19"/>
        <v>1.7685925178631983</v>
      </c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</row>
    <row r="7" spans="1:130" s="5" customFormat="1" x14ac:dyDescent="0.25">
      <c r="A7" s="36" t="s">
        <v>56</v>
      </c>
      <c r="B7" s="49" t="s">
        <v>96</v>
      </c>
      <c r="C7" s="36" t="s">
        <v>158</v>
      </c>
      <c r="D7" s="40" t="s">
        <v>108</v>
      </c>
      <c r="E7" s="134">
        <v>448.05515999999994</v>
      </c>
      <c r="F7" s="134">
        <f t="shared" si="20"/>
        <v>449.09999999999991</v>
      </c>
      <c r="G7" s="194">
        <v>0.90925</v>
      </c>
      <c r="H7" s="194">
        <v>0.13558999999999999</v>
      </c>
      <c r="I7" s="188">
        <f t="shared" si="21"/>
        <v>1.04484</v>
      </c>
      <c r="J7" s="38">
        <f t="shared" si="22"/>
        <v>2329.8946801691686</v>
      </c>
      <c r="K7" s="98"/>
      <c r="L7" s="89">
        <v>448.8</v>
      </c>
      <c r="M7" s="94">
        <v>0.91100000000000003</v>
      </c>
      <c r="N7" s="94">
        <v>0.1371</v>
      </c>
      <c r="O7" s="94">
        <v>1.0481</v>
      </c>
      <c r="P7" s="90">
        <v>2339</v>
      </c>
      <c r="Q7" s="38">
        <f t="shared" si="25"/>
        <v>86.919187100467511</v>
      </c>
      <c r="R7" s="38">
        <f t="shared" si="26"/>
        <v>0.19246631839428421</v>
      </c>
      <c r="S7" s="38">
        <f t="shared" si="27"/>
        <v>13.080812899532487</v>
      </c>
      <c r="T7" s="38">
        <f t="shared" si="28"/>
        <v>1.1136514492219274</v>
      </c>
      <c r="U7" s="38">
        <f t="shared" si="23"/>
        <v>0.31200949427663954</v>
      </c>
      <c r="V7" s="38">
        <f t="shared" si="24"/>
        <v>0.39080392381385493</v>
      </c>
      <c r="W7" s="175"/>
      <c r="X7" s="158">
        <f t="shared" si="0"/>
        <v>-2.1193623079224144</v>
      </c>
      <c r="Y7" s="158">
        <f t="shared" si="1"/>
        <v>-7.1193623079224144</v>
      </c>
      <c r="Z7" s="158">
        <f t="shared" si="2"/>
        <v>2.8806376920775856</v>
      </c>
      <c r="AA7" s="158">
        <f t="shared" si="3"/>
        <v>-6.5711796288909285</v>
      </c>
      <c r="AB7" s="158">
        <f t="shared" si="4"/>
        <v>2.3324550130460997</v>
      </c>
      <c r="AC7" s="158">
        <f t="shared" si="5"/>
        <v>0.39297100911989524</v>
      </c>
      <c r="AD7" s="158">
        <f t="shared" si="6"/>
        <v>-4.6070289908801048</v>
      </c>
      <c r="AE7" s="158">
        <f t="shared" si="7"/>
        <v>5.3929710091198952</v>
      </c>
      <c r="AF7" s="158">
        <f t="shared" si="8"/>
        <v>-6.2089225552473035</v>
      </c>
      <c r="AG7" s="158">
        <f t="shared" si="9"/>
        <v>6.994864573487094</v>
      </c>
      <c r="AH7" s="158">
        <f t="shared" si="10"/>
        <v>-1.7222737102255037</v>
      </c>
      <c r="AI7" s="158">
        <f t="shared" si="11"/>
        <v>-6.7222737102255037</v>
      </c>
      <c r="AJ7" s="158">
        <f t="shared" si="12"/>
        <v>3.2777262897744963</v>
      </c>
      <c r="AK7" s="158">
        <f t="shared" si="13"/>
        <v>-5.2302892987023748</v>
      </c>
      <c r="AL7" s="158">
        <f t="shared" si="14"/>
        <v>1.7857418782513674</v>
      </c>
      <c r="AM7" s="158">
        <f t="shared" si="15"/>
        <v>-1.688926497186239</v>
      </c>
      <c r="AN7" s="158">
        <f t="shared" si="16"/>
        <v>-6.6889264971862392</v>
      </c>
      <c r="AO7" s="158">
        <f t="shared" si="17"/>
        <v>3.3110735028137608</v>
      </c>
      <c r="AP7" s="158">
        <f t="shared" si="18"/>
        <v>-5.146445512235676</v>
      </c>
      <c r="AQ7" s="158">
        <f t="shared" si="19"/>
        <v>1.7685925178631983</v>
      </c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</row>
    <row r="8" spans="1:130" s="5" customFormat="1" x14ac:dyDescent="0.25">
      <c r="A8" s="36" t="s">
        <v>56</v>
      </c>
      <c r="B8" s="49" t="s">
        <v>96</v>
      </c>
      <c r="C8" s="36" t="s">
        <v>158</v>
      </c>
      <c r="D8" s="40" t="s">
        <v>109</v>
      </c>
      <c r="E8" s="134">
        <v>447.45821999999998</v>
      </c>
      <c r="F8" s="134">
        <f t="shared" si="20"/>
        <v>448.5</v>
      </c>
      <c r="G8" s="194">
        <v>0.90613999999999995</v>
      </c>
      <c r="H8" s="194">
        <v>0.13564000000000001</v>
      </c>
      <c r="I8" s="188">
        <f t="shared" si="21"/>
        <v>1.0417799999999999</v>
      </c>
      <c r="J8" s="38">
        <f t="shared" si="22"/>
        <v>2326.1735745993292</v>
      </c>
      <c r="K8" s="98"/>
      <c r="L8" s="89">
        <v>448.3</v>
      </c>
      <c r="M8" s="94">
        <v>0.91159999999999997</v>
      </c>
      <c r="N8" s="94">
        <v>0.13719999999999999</v>
      </c>
      <c r="O8" s="94">
        <v>1.0488</v>
      </c>
      <c r="P8" s="90">
        <v>2343</v>
      </c>
      <c r="Q8" s="38">
        <f t="shared" si="25"/>
        <v>86.918382913806255</v>
      </c>
      <c r="R8" s="38">
        <f t="shared" si="26"/>
        <v>0.60255589643984597</v>
      </c>
      <c r="S8" s="38">
        <f t="shared" si="27"/>
        <v>13.081617086193745</v>
      </c>
      <c r="T8" s="38">
        <f t="shared" si="28"/>
        <v>1.1501032143910188</v>
      </c>
      <c r="U8" s="38">
        <f t="shared" si="23"/>
        <v>0.67384668548062221</v>
      </c>
      <c r="V8" s="38">
        <f t="shared" si="24"/>
        <v>0.72335209996395367</v>
      </c>
      <c r="W8" s="175"/>
      <c r="X8" s="158">
        <f t="shared" si="0"/>
        <v>-2.1193623079224144</v>
      </c>
      <c r="Y8" s="158">
        <f t="shared" si="1"/>
        <v>-7.1193623079224144</v>
      </c>
      <c r="Z8" s="158">
        <f t="shared" si="2"/>
        <v>2.8806376920775856</v>
      </c>
      <c r="AA8" s="158">
        <f t="shared" si="3"/>
        <v>-6.5711796288909285</v>
      </c>
      <c r="AB8" s="158">
        <f t="shared" si="4"/>
        <v>2.3324550130460997</v>
      </c>
      <c r="AC8" s="158">
        <f t="shared" si="5"/>
        <v>0.39297100911989524</v>
      </c>
      <c r="AD8" s="158">
        <f t="shared" si="6"/>
        <v>-4.6070289908801048</v>
      </c>
      <c r="AE8" s="158">
        <f t="shared" si="7"/>
        <v>5.3929710091198952</v>
      </c>
      <c r="AF8" s="158">
        <f t="shared" si="8"/>
        <v>-6.2089225552473035</v>
      </c>
      <c r="AG8" s="158">
        <f t="shared" si="9"/>
        <v>6.994864573487094</v>
      </c>
      <c r="AH8" s="158">
        <f t="shared" si="10"/>
        <v>-1.7222737102255037</v>
      </c>
      <c r="AI8" s="158">
        <f t="shared" si="11"/>
        <v>-6.7222737102255037</v>
      </c>
      <c r="AJ8" s="158">
        <f t="shared" si="12"/>
        <v>3.2777262897744963</v>
      </c>
      <c r="AK8" s="158">
        <f t="shared" si="13"/>
        <v>-5.2302892987023748</v>
      </c>
      <c r="AL8" s="158">
        <f t="shared" si="14"/>
        <v>1.7857418782513674</v>
      </c>
      <c r="AM8" s="158">
        <f t="shared" si="15"/>
        <v>-1.688926497186239</v>
      </c>
      <c r="AN8" s="158">
        <f t="shared" si="16"/>
        <v>-6.6889264971862392</v>
      </c>
      <c r="AO8" s="158">
        <f t="shared" si="17"/>
        <v>3.3110735028137608</v>
      </c>
      <c r="AP8" s="158">
        <f t="shared" si="18"/>
        <v>-5.146445512235676</v>
      </c>
      <c r="AQ8" s="158">
        <f t="shared" si="19"/>
        <v>1.7685925178631983</v>
      </c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</row>
    <row r="9" spans="1:130" s="5" customFormat="1" x14ac:dyDescent="0.25">
      <c r="A9" s="36" t="s">
        <v>56</v>
      </c>
      <c r="B9" s="49" t="s">
        <v>96</v>
      </c>
      <c r="C9" s="36" t="s">
        <v>158</v>
      </c>
      <c r="D9" s="40" t="s">
        <v>110</v>
      </c>
      <c r="E9" s="134">
        <v>447.15698000000003</v>
      </c>
      <c r="F9" s="134">
        <f t="shared" si="20"/>
        <v>448.20000000000005</v>
      </c>
      <c r="G9" s="194">
        <v>0.90739999999999998</v>
      </c>
      <c r="H9" s="194">
        <v>0.13561999999999999</v>
      </c>
      <c r="I9" s="188">
        <f t="shared" si="21"/>
        <v>1.0430200000000001</v>
      </c>
      <c r="J9" s="38">
        <f t="shared" si="22"/>
        <v>2330.5074936248893</v>
      </c>
      <c r="K9" s="98"/>
      <c r="L9" s="89">
        <v>448</v>
      </c>
      <c r="M9" s="181">
        <v>0.91400000000000003</v>
      </c>
      <c r="N9" s="90">
        <v>0.13639999999999999</v>
      </c>
      <c r="O9" s="90">
        <v>1.0504</v>
      </c>
      <c r="P9" s="90">
        <v>2348</v>
      </c>
      <c r="Q9" s="38">
        <f t="shared" si="25"/>
        <v>87.014470677837025</v>
      </c>
      <c r="R9" s="38">
        <f t="shared" si="26"/>
        <v>0.72735287635001655</v>
      </c>
      <c r="S9" s="38">
        <f t="shared" si="27"/>
        <v>12.985529322162984</v>
      </c>
      <c r="T9" s="38">
        <f t="shared" si="28"/>
        <v>0.57513641055891673</v>
      </c>
      <c r="U9" s="38">
        <f t="shared" si="23"/>
        <v>0.7075607370903666</v>
      </c>
      <c r="V9" s="38">
        <f t="shared" si="24"/>
        <v>0.75058786221290796</v>
      </c>
      <c r="W9" s="175"/>
      <c r="X9" s="158">
        <f t="shared" si="0"/>
        <v>-2.1193623079224144</v>
      </c>
      <c r="Y9" s="158">
        <f t="shared" si="1"/>
        <v>-7.1193623079224144</v>
      </c>
      <c r="Z9" s="158">
        <f t="shared" si="2"/>
        <v>2.8806376920775856</v>
      </c>
      <c r="AA9" s="158">
        <f t="shared" si="3"/>
        <v>-6.5711796288909285</v>
      </c>
      <c r="AB9" s="158">
        <f t="shared" si="4"/>
        <v>2.3324550130460997</v>
      </c>
      <c r="AC9" s="158">
        <f t="shared" si="5"/>
        <v>0.39297100911989524</v>
      </c>
      <c r="AD9" s="158">
        <f t="shared" si="6"/>
        <v>-4.6070289908801048</v>
      </c>
      <c r="AE9" s="158">
        <f t="shared" si="7"/>
        <v>5.3929710091198952</v>
      </c>
      <c r="AF9" s="158">
        <f t="shared" si="8"/>
        <v>-6.2089225552473035</v>
      </c>
      <c r="AG9" s="158">
        <f t="shared" si="9"/>
        <v>6.994864573487094</v>
      </c>
      <c r="AH9" s="158">
        <f t="shared" si="10"/>
        <v>-1.7222737102255037</v>
      </c>
      <c r="AI9" s="158">
        <f t="shared" si="11"/>
        <v>-6.7222737102255037</v>
      </c>
      <c r="AJ9" s="158">
        <f t="shared" si="12"/>
        <v>3.2777262897744963</v>
      </c>
      <c r="AK9" s="158">
        <f t="shared" si="13"/>
        <v>-5.2302892987023748</v>
      </c>
      <c r="AL9" s="158">
        <f t="shared" si="14"/>
        <v>1.7857418782513674</v>
      </c>
      <c r="AM9" s="158">
        <f t="shared" si="15"/>
        <v>-1.688926497186239</v>
      </c>
      <c r="AN9" s="158">
        <f t="shared" si="16"/>
        <v>-6.6889264971862392</v>
      </c>
      <c r="AO9" s="158">
        <f t="shared" si="17"/>
        <v>3.3110735028137608</v>
      </c>
      <c r="AP9" s="158">
        <f t="shared" si="18"/>
        <v>-5.146445512235676</v>
      </c>
      <c r="AQ9" s="158">
        <f t="shared" si="19"/>
        <v>1.7685925178631983</v>
      </c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</row>
    <row r="10" spans="1:130" s="5" customFormat="1" x14ac:dyDescent="0.25">
      <c r="A10" s="36" t="s">
        <v>15</v>
      </c>
      <c r="B10" s="49" t="s">
        <v>97</v>
      </c>
      <c r="C10" s="36" t="s">
        <v>164</v>
      </c>
      <c r="D10" s="40" t="s">
        <v>108</v>
      </c>
      <c r="E10" s="134">
        <v>446.86408999999998</v>
      </c>
      <c r="F10" s="134">
        <f t="shared" si="20"/>
        <v>447.9</v>
      </c>
      <c r="G10" s="194">
        <v>0.90034999999999998</v>
      </c>
      <c r="H10" s="194">
        <v>0.13556000000000001</v>
      </c>
      <c r="I10" s="188">
        <f t="shared" si="21"/>
        <v>1.0359099999999999</v>
      </c>
      <c r="J10" s="38">
        <f t="shared" si="22"/>
        <v>2316.1506627508775</v>
      </c>
      <c r="K10" s="90"/>
      <c r="L10" s="89">
        <v>447.8</v>
      </c>
      <c r="M10" s="94">
        <v>0.16839999999999999</v>
      </c>
      <c r="N10" s="94">
        <v>5.5899999999999998E-2</v>
      </c>
      <c r="O10" s="94">
        <v>0.2243</v>
      </c>
      <c r="P10" s="90">
        <v>501</v>
      </c>
      <c r="Q10" s="38">
        <f t="shared" si="25"/>
        <v>75.078020508247874</v>
      </c>
      <c r="R10" s="38">
        <f t="shared" si="26"/>
        <v>-81.296162603431995</v>
      </c>
      <c r="S10" s="38">
        <f t="shared" si="27"/>
        <v>24.921979491752115</v>
      </c>
      <c r="T10" s="38">
        <f t="shared" si="28"/>
        <v>-58.763647093537919</v>
      </c>
      <c r="U10" s="38">
        <f t="shared" si="23"/>
        <v>-78.347539844194955</v>
      </c>
      <c r="V10" s="38">
        <f t="shared" si="24"/>
        <v>-78.369282790741877</v>
      </c>
      <c r="W10" s="175" t="s">
        <v>202</v>
      </c>
      <c r="X10" s="158">
        <f t="shared" si="0"/>
        <v>-2.1193623079224144</v>
      </c>
      <c r="Y10" s="158">
        <f t="shared" si="1"/>
        <v>-7.1193623079224144</v>
      </c>
      <c r="Z10" s="158">
        <f t="shared" si="2"/>
        <v>2.8806376920775856</v>
      </c>
      <c r="AA10" s="158">
        <f t="shared" si="3"/>
        <v>-6.5711796288909285</v>
      </c>
      <c r="AB10" s="158">
        <f t="shared" si="4"/>
        <v>2.3324550130460997</v>
      </c>
      <c r="AC10" s="158">
        <f t="shared" si="5"/>
        <v>0.39297100911989524</v>
      </c>
      <c r="AD10" s="158">
        <f t="shared" si="6"/>
        <v>-4.6070289908801048</v>
      </c>
      <c r="AE10" s="158">
        <f t="shared" si="7"/>
        <v>5.3929710091198952</v>
      </c>
      <c r="AF10" s="158">
        <f t="shared" si="8"/>
        <v>-6.2089225552473035</v>
      </c>
      <c r="AG10" s="158">
        <f t="shared" si="9"/>
        <v>6.994864573487094</v>
      </c>
      <c r="AH10" s="158">
        <f t="shared" si="10"/>
        <v>-1.7222737102255037</v>
      </c>
      <c r="AI10" s="158">
        <f t="shared" si="11"/>
        <v>-6.7222737102255037</v>
      </c>
      <c r="AJ10" s="158">
        <f t="shared" si="12"/>
        <v>3.2777262897744963</v>
      </c>
      <c r="AK10" s="158">
        <f t="shared" si="13"/>
        <v>-5.2302892987023748</v>
      </c>
      <c r="AL10" s="158">
        <f t="shared" si="14"/>
        <v>1.7857418782513674</v>
      </c>
      <c r="AM10" s="158">
        <f t="shared" si="15"/>
        <v>-1.688926497186239</v>
      </c>
      <c r="AN10" s="158">
        <f t="shared" si="16"/>
        <v>-6.6889264971862392</v>
      </c>
      <c r="AO10" s="158">
        <f t="shared" si="17"/>
        <v>3.3110735028137608</v>
      </c>
      <c r="AP10" s="158">
        <f t="shared" si="18"/>
        <v>-5.146445512235676</v>
      </c>
      <c r="AQ10" s="158">
        <f t="shared" si="19"/>
        <v>1.7685925178631983</v>
      </c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</row>
    <row r="11" spans="1:130" s="5" customFormat="1" x14ac:dyDescent="0.25">
      <c r="A11" s="36" t="s">
        <v>15</v>
      </c>
      <c r="B11" s="49" t="s">
        <v>97</v>
      </c>
      <c r="C11" s="36" t="s">
        <v>164</v>
      </c>
      <c r="D11" s="40" t="s">
        <v>109</v>
      </c>
      <c r="E11" s="134">
        <v>447.56069999999994</v>
      </c>
      <c r="F11" s="134">
        <f t="shared" si="20"/>
        <v>448.59999999999991</v>
      </c>
      <c r="G11" s="194">
        <v>0.90407000000000004</v>
      </c>
      <c r="H11" s="194">
        <v>0.13522999999999999</v>
      </c>
      <c r="I11" s="188">
        <f t="shared" si="21"/>
        <v>1.0393000000000001</v>
      </c>
      <c r="J11" s="38">
        <f t="shared" si="22"/>
        <v>2320.1099701335943</v>
      </c>
      <c r="K11" s="90"/>
      <c r="L11" s="89">
        <v>448.4</v>
      </c>
      <c r="M11" s="94">
        <v>0.84470000000000001</v>
      </c>
      <c r="N11" s="94">
        <v>0.1263</v>
      </c>
      <c r="O11" s="94">
        <v>0.97099999999999997</v>
      </c>
      <c r="P11" s="90">
        <v>2168</v>
      </c>
      <c r="Q11" s="38">
        <f t="shared" si="25"/>
        <v>86.992790937178171</v>
      </c>
      <c r="R11" s="38">
        <f t="shared" si="26"/>
        <v>-6.5669693718406794</v>
      </c>
      <c r="S11" s="38">
        <f t="shared" si="27"/>
        <v>13.007209062821834</v>
      </c>
      <c r="T11" s="38">
        <f t="shared" si="28"/>
        <v>-6.6035642978628957</v>
      </c>
      <c r="U11" s="38">
        <f t="shared" si="23"/>
        <v>-6.5717309727701467</v>
      </c>
      <c r="V11" s="38">
        <f t="shared" si="24"/>
        <v>-6.5561534621928139</v>
      </c>
      <c r="W11" s="175" t="s">
        <v>202</v>
      </c>
      <c r="X11" s="158">
        <f t="shared" si="0"/>
        <v>-2.1193623079224144</v>
      </c>
      <c r="Y11" s="158">
        <f t="shared" si="1"/>
        <v>-7.1193623079224144</v>
      </c>
      <c r="Z11" s="158">
        <f t="shared" si="2"/>
        <v>2.8806376920775856</v>
      </c>
      <c r="AA11" s="158">
        <f t="shared" si="3"/>
        <v>-6.5711796288909285</v>
      </c>
      <c r="AB11" s="158">
        <f t="shared" si="4"/>
        <v>2.3324550130460997</v>
      </c>
      <c r="AC11" s="158">
        <f t="shared" si="5"/>
        <v>0.39297100911989524</v>
      </c>
      <c r="AD11" s="158">
        <f t="shared" si="6"/>
        <v>-4.6070289908801048</v>
      </c>
      <c r="AE11" s="158">
        <f t="shared" si="7"/>
        <v>5.3929710091198952</v>
      </c>
      <c r="AF11" s="158">
        <f t="shared" si="8"/>
        <v>-6.2089225552473035</v>
      </c>
      <c r="AG11" s="158">
        <f t="shared" si="9"/>
        <v>6.994864573487094</v>
      </c>
      <c r="AH11" s="158">
        <f t="shared" si="10"/>
        <v>-1.7222737102255037</v>
      </c>
      <c r="AI11" s="158">
        <f t="shared" si="11"/>
        <v>-6.7222737102255037</v>
      </c>
      <c r="AJ11" s="158">
        <f t="shared" si="12"/>
        <v>3.2777262897744963</v>
      </c>
      <c r="AK11" s="158">
        <f t="shared" si="13"/>
        <v>-5.2302892987023748</v>
      </c>
      <c r="AL11" s="158">
        <f t="shared" si="14"/>
        <v>1.7857418782513674</v>
      </c>
      <c r="AM11" s="158">
        <f t="shared" si="15"/>
        <v>-1.688926497186239</v>
      </c>
      <c r="AN11" s="158">
        <f t="shared" si="16"/>
        <v>-6.6889264971862392</v>
      </c>
      <c r="AO11" s="158">
        <f t="shared" si="17"/>
        <v>3.3110735028137608</v>
      </c>
      <c r="AP11" s="158">
        <f t="shared" si="18"/>
        <v>-5.146445512235676</v>
      </c>
      <c r="AQ11" s="158">
        <f t="shared" si="19"/>
        <v>1.7685925178631983</v>
      </c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</row>
    <row r="12" spans="1:130" s="5" customFormat="1" x14ac:dyDescent="0.25">
      <c r="A12" s="36" t="s">
        <v>15</v>
      </c>
      <c r="B12" s="49" t="s">
        <v>97</v>
      </c>
      <c r="C12" s="36" t="s">
        <v>164</v>
      </c>
      <c r="D12" s="40" t="s">
        <v>110</v>
      </c>
      <c r="E12" s="134">
        <v>446.86261999999999</v>
      </c>
      <c r="F12" s="134">
        <f t="shared" si="20"/>
        <v>447.9</v>
      </c>
      <c r="G12" s="194">
        <v>0.90242999999999995</v>
      </c>
      <c r="H12" s="194">
        <v>0.13494999999999999</v>
      </c>
      <c r="I12" s="188">
        <f t="shared" si="21"/>
        <v>1.03738</v>
      </c>
      <c r="J12" s="38">
        <f t="shared" si="22"/>
        <v>2319.4421247663045</v>
      </c>
      <c r="K12" s="90"/>
      <c r="L12" s="89">
        <v>443.9</v>
      </c>
      <c r="M12" s="94">
        <v>0.85309999999999997</v>
      </c>
      <c r="N12" s="94">
        <v>0.13120000000000001</v>
      </c>
      <c r="O12" s="94">
        <v>0.98429999999999995</v>
      </c>
      <c r="P12" s="90">
        <v>2522</v>
      </c>
      <c r="Q12" s="38">
        <f t="shared" si="25"/>
        <v>86.670730468353142</v>
      </c>
      <c r="R12" s="38">
        <f t="shared" si="26"/>
        <v>-5.4663519608169047</v>
      </c>
      <c r="S12" s="38">
        <f t="shared" si="27"/>
        <v>13.329269531646856</v>
      </c>
      <c r="T12" s="38">
        <f t="shared" si="28"/>
        <v>-2.7788069655427758</v>
      </c>
      <c r="U12" s="38">
        <f t="shared" si="23"/>
        <v>-5.1167363936069732</v>
      </c>
      <c r="V12" s="38">
        <f t="shared" si="24"/>
        <v>8.733042875734796</v>
      </c>
      <c r="W12" s="175" t="s">
        <v>202</v>
      </c>
      <c r="X12" s="158">
        <f t="shared" si="0"/>
        <v>-2.1193623079224144</v>
      </c>
      <c r="Y12" s="158">
        <f t="shared" si="1"/>
        <v>-7.1193623079224144</v>
      </c>
      <c r="Z12" s="158">
        <f t="shared" si="2"/>
        <v>2.8806376920775856</v>
      </c>
      <c r="AA12" s="158">
        <f t="shared" si="3"/>
        <v>-6.5711796288909285</v>
      </c>
      <c r="AB12" s="158">
        <f t="shared" si="4"/>
        <v>2.3324550130460997</v>
      </c>
      <c r="AC12" s="158">
        <f t="shared" si="5"/>
        <v>0.39297100911989524</v>
      </c>
      <c r="AD12" s="158">
        <f t="shared" si="6"/>
        <v>-4.6070289908801048</v>
      </c>
      <c r="AE12" s="158">
        <f t="shared" si="7"/>
        <v>5.3929710091198952</v>
      </c>
      <c r="AF12" s="158">
        <f t="shared" si="8"/>
        <v>-6.2089225552473035</v>
      </c>
      <c r="AG12" s="158">
        <f t="shared" si="9"/>
        <v>6.994864573487094</v>
      </c>
      <c r="AH12" s="158">
        <f t="shared" si="10"/>
        <v>-1.7222737102255037</v>
      </c>
      <c r="AI12" s="158">
        <f t="shared" si="11"/>
        <v>-6.7222737102255037</v>
      </c>
      <c r="AJ12" s="158">
        <f t="shared" si="12"/>
        <v>3.2777262897744963</v>
      </c>
      <c r="AK12" s="158">
        <f t="shared" si="13"/>
        <v>-5.2302892987023748</v>
      </c>
      <c r="AL12" s="158">
        <f t="shared" si="14"/>
        <v>1.7857418782513674</v>
      </c>
      <c r="AM12" s="158">
        <f t="shared" si="15"/>
        <v>-1.688926497186239</v>
      </c>
      <c r="AN12" s="158">
        <f t="shared" si="16"/>
        <v>-6.6889264971862392</v>
      </c>
      <c r="AO12" s="158">
        <f t="shared" si="17"/>
        <v>3.3110735028137608</v>
      </c>
      <c r="AP12" s="158">
        <f t="shared" si="18"/>
        <v>-5.146445512235676</v>
      </c>
      <c r="AQ12" s="158">
        <f t="shared" si="19"/>
        <v>1.7685925178631983</v>
      </c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</row>
    <row r="13" spans="1:130" s="5" customFormat="1" x14ac:dyDescent="0.25">
      <c r="A13" s="36" t="s">
        <v>16</v>
      </c>
      <c r="B13" s="49" t="s">
        <v>180</v>
      </c>
      <c r="C13" s="36" t="s">
        <v>45</v>
      </c>
      <c r="D13" s="40" t="s">
        <v>108</v>
      </c>
      <c r="E13" s="134">
        <v>447.46359000000001</v>
      </c>
      <c r="F13" s="134">
        <f t="shared" si="20"/>
        <v>448.5</v>
      </c>
      <c r="G13" s="194">
        <v>0.90073000000000003</v>
      </c>
      <c r="H13" s="194">
        <v>0.13568</v>
      </c>
      <c r="I13" s="188">
        <f t="shared" si="21"/>
        <v>1.0364100000000001</v>
      </c>
      <c r="J13" s="38">
        <f t="shared" si="22"/>
        <v>2314.165712404837</v>
      </c>
      <c r="K13" s="90">
        <v>448</v>
      </c>
      <c r="L13" s="90">
        <v>447</v>
      </c>
      <c r="M13" s="90">
        <v>0.90980000000000005</v>
      </c>
      <c r="N13" s="94">
        <v>6.1199999999999997E-2</v>
      </c>
      <c r="O13" s="94">
        <v>0.97099999999999997</v>
      </c>
      <c r="P13" s="90">
        <v>2170</v>
      </c>
      <c r="Q13" s="38">
        <f t="shared" si="25"/>
        <v>93.697219361483022</v>
      </c>
      <c r="R13" s="38">
        <f t="shared" si="26"/>
        <v>1.0069610205055923</v>
      </c>
      <c r="S13" s="38">
        <f t="shared" si="27"/>
        <v>6.3027806385169933</v>
      </c>
      <c r="T13" s="38">
        <f t="shared" si="28"/>
        <v>-54.893867924528294</v>
      </c>
      <c r="U13" s="38">
        <f t="shared" si="23"/>
        <v>-6.3112088845148229</v>
      </c>
      <c r="V13" s="38">
        <f t="shared" si="24"/>
        <v>-6.2297056616149895</v>
      </c>
      <c r="W13" s="175"/>
      <c r="X13" s="158">
        <f t="shared" si="0"/>
        <v>-2.1193623079224144</v>
      </c>
      <c r="Y13" s="158">
        <f t="shared" si="1"/>
        <v>-7.1193623079224144</v>
      </c>
      <c r="Z13" s="158">
        <f t="shared" si="2"/>
        <v>2.8806376920775856</v>
      </c>
      <c r="AA13" s="158">
        <f t="shared" si="3"/>
        <v>-6.5711796288909285</v>
      </c>
      <c r="AB13" s="158">
        <f t="shared" si="4"/>
        <v>2.3324550130460997</v>
      </c>
      <c r="AC13" s="158">
        <f t="shared" si="5"/>
        <v>0.39297100911989524</v>
      </c>
      <c r="AD13" s="158">
        <f t="shared" si="6"/>
        <v>-4.6070289908801048</v>
      </c>
      <c r="AE13" s="158">
        <f t="shared" si="7"/>
        <v>5.3929710091198952</v>
      </c>
      <c r="AF13" s="158">
        <f t="shared" si="8"/>
        <v>-6.2089225552473035</v>
      </c>
      <c r="AG13" s="158">
        <f t="shared" si="9"/>
        <v>6.994864573487094</v>
      </c>
      <c r="AH13" s="158">
        <f t="shared" si="10"/>
        <v>-1.7222737102255037</v>
      </c>
      <c r="AI13" s="158">
        <f t="shared" si="11"/>
        <v>-6.7222737102255037</v>
      </c>
      <c r="AJ13" s="158">
        <f t="shared" si="12"/>
        <v>3.2777262897744963</v>
      </c>
      <c r="AK13" s="158">
        <f t="shared" si="13"/>
        <v>-5.2302892987023748</v>
      </c>
      <c r="AL13" s="158">
        <f t="shared" si="14"/>
        <v>1.7857418782513674</v>
      </c>
      <c r="AM13" s="158">
        <f t="shared" si="15"/>
        <v>-1.688926497186239</v>
      </c>
      <c r="AN13" s="158">
        <f t="shared" si="16"/>
        <v>-6.6889264971862392</v>
      </c>
      <c r="AO13" s="158">
        <f t="shared" si="17"/>
        <v>3.3110735028137608</v>
      </c>
      <c r="AP13" s="158">
        <f t="shared" si="18"/>
        <v>-5.146445512235676</v>
      </c>
      <c r="AQ13" s="158">
        <f t="shared" si="19"/>
        <v>1.7685925178631983</v>
      </c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</row>
    <row r="14" spans="1:130" s="5" customFormat="1" x14ac:dyDescent="0.25">
      <c r="A14" s="36" t="s">
        <v>16</v>
      </c>
      <c r="B14" s="49" t="s">
        <v>180</v>
      </c>
      <c r="C14" s="36" t="s">
        <v>45</v>
      </c>
      <c r="D14" s="40" t="s">
        <v>109</v>
      </c>
      <c r="E14" s="134">
        <v>447.16075000000006</v>
      </c>
      <c r="F14" s="134">
        <f t="shared" si="20"/>
        <v>448.20000000000005</v>
      </c>
      <c r="G14" s="194">
        <v>0.90447999999999995</v>
      </c>
      <c r="H14" s="194">
        <v>0.13477</v>
      </c>
      <c r="I14" s="188">
        <f t="shared" si="21"/>
        <v>1.03925</v>
      </c>
      <c r="J14" s="38">
        <f t="shared" si="22"/>
        <v>2322.0716861452356</v>
      </c>
      <c r="K14" s="90">
        <v>448</v>
      </c>
      <c r="L14" s="90">
        <v>447</v>
      </c>
      <c r="M14" s="94">
        <v>0.91790000000000005</v>
      </c>
      <c r="N14" s="90">
        <v>7.7700000000000005E-2</v>
      </c>
      <c r="O14" s="94">
        <v>0.99560000000000004</v>
      </c>
      <c r="P14" s="90">
        <v>2220</v>
      </c>
      <c r="Q14" s="38">
        <f t="shared" si="25"/>
        <v>92.195660907995176</v>
      </c>
      <c r="R14" s="38">
        <f t="shared" si="26"/>
        <v>1.4837254555103594</v>
      </c>
      <c r="S14" s="38">
        <f t="shared" si="27"/>
        <v>7.8043390920048212</v>
      </c>
      <c r="T14" s="38">
        <f t="shared" si="28"/>
        <v>-42.3462194850486</v>
      </c>
      <c r="U14" s="38">
        <f t="shared" si="23"/>
        <v>-4.2001443348568648</v>
      </c>
      <c r="V14" s="38">
        <f t="shared" si="24"/>
        <v>-4.3957164093706398</v>
      </c>
      <c r="W14" s="175"/>
      <c r="X14" s="158">
        <f t="shared" si="0"/>
        <v>-2.1193623079224144</v>
      </c>
      <c r="Y14" s="158">
        <f t="shared" si="1"/>
        <v>-7.1193623079224144</v>
      </c>
      <c r="Z14" s="158">
        <f t="shared" si="2"/>
        <v>2.8806376920775856</v>
      </c>
      <c r="AA14" s="158">
        <f t="shared" si="3"/>
        <v>-6.5711796288909285</v>
      </c>
      <c r="AB14" s="158">
        <f t="shared" si="4"/>
        <v>2.3324550130460997</v>
      </c>
      <c r="AC14" s="158">
        <f t="shared" si="5"/>
        <v>0.39297100911989524</v>
      </c>
      <c r="AD14" s="158">
        <f t="shared" si="6"/>
        <v>-4.6070289908801048</v>
      </c>
      <c r="AE14" s="158">
        <f t="shared" si="7"/>
        <v>5.3929710091198952</v>
      </c>
      <c r="AF14" s="158">
        <f t="shared" si="8"/>
        <v>-6.2089225552473035</v>
      </c>
      <c r="AG14" s="158">
        <f t="shared" si="9"/>
        <v>6.994864573487094</v>
      </c>
      <c r="AH14" s="158">
        <f t="shared" si="10"/>
        <v>-1.7222737102255037</v>
      </c>
      <c r="AI14" s="158">
        <f t="shared" si="11"/>
        <v>-6.7222737102255037</v>
      </c>
      <c r="AJ14" s="158">
        <f t="shared" si="12"/>
        <v>3.2777262897744963</v>
      </c>
      <c r="AK14" s="158">
        <f t="shared" si="13"/>
        <v>-5.2302892987023748</v>
      </c>
      <c r="AL14" s="158">
        <f t="shared" si="14"/>
        <v>1.7857418782513674</v>
      </c>
      <c r="AM14" s="158">
        <f t="shared" si="15"/>
        <v>-1.688926497186239</v>
      </c>
      <c r="AN14" s="158">
        <f t="shared" si="16"/>
        <v>-6.6889264971862392</v>
      </c>
      <c r="AO14" s="158">
        <f t="shared" si="17"/>
        <v>3.3110735028137608</v>
      </c>
      <c r="AP14" s="158">
        <f t="shared" si="18"/>
        <v>-5.146445512235676</v>
      </c>
      <c r="AQ14" s="158">
        <f t="shared" si="19"/>
        <v>1.7685925178631983</v>
      </c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</row>
    <row r="15" spans="1:130" s="5" customFormat="1" x14ac:dyDescent="0.25">
      <c r="A15" s="36" t="s">
        <v>16</v>
      </c>
      <c r="B15" s="49" t="s">
        <v>180</v>
      </c>
      <c r="C15" s="36" t="s">
        <v>45</v>
      </c>
      <c r="D15" s="40" t="s">
        <v>110</v>
      </c>
      <c r="E15" s="134">
        <v>447.46137000000004</v>
      </c>
      <c r="F15" s="134">
        <f t="shared" si="20"/>
        <v>448.50000000000006</v>
      </c>
      <c r="G15" s="194">
        <v>0.90371000000000001</v>
      </c>
      <c r="H15" s="194">
        <v>0.13492000000000001</v>
      </c>
      <c r="I15" s="188">
        <f t="shared" si="21"/>
        <v>1.0386299999999999</v>
      </c>
      <c r="J15" s="38">
        <f t="shared" si="22"/>
        <v>2319.1298348129299</v>
      </c>
      <c r="K15" s="90">
        <v>448</v>
      </c>
      <c r="L15" s="90">
        <v>447</v>
      </c>
      <c r="M15" s="90">
        <v>0.91979999999999995</v>
      </c>
      <c r="N15" s="90">
        <v>7.46E-2</v>
      </c>
      <c r="O15" s="94">
        <v>0.99439999999999995</v>
      </c>
      <c r="P15" s="90">
        <v>2220</v>
      </c>
      <c r="Q15" s="38">
        <f t="shared" si="25"/>
        <v>92.4979887369268</v>
      </c>
      <c r="R15" s="38">
        <f t="shared" si="26"/>
        <v>1.7804384149782495</v>
      </c>
      <c r="S15" s="38">
        <f t="shared" si="27"/>
        <v>7.5020112630732108</v>
      </c>
      <c r="T15" s="38">
        <f t="shared" si="28"/>
        <v>-44.707975096353394</v>
      </c>
      <c r="U15" s="38">
        <f t="shared" si="23"/>
        <v>-4.2584943627663359</v>
      </c>
      <c r="V15" s="38">
        <f t="shared" si="24"/>
        <v>-4.2744409271474044</v>
      </c>
      <c r="W15" s="175"/>
      <c r="X15" s="158">
        <f t="shared" si="0"/>
        <v>-2.1193623079224144</v>
      </c>
      <c r="Y15" s="158">
        <f t="shared" si="1"/>
        <v>-7.1193623079224144</v>
      </c>
      <c r="Z15" s="158">
        <f t="shared" si="2"/>
        <v>2.8806376920775856</v>
      </c>
      <c r="AA15" s="158">
        <f t="shared" si="3"/>
        <v>-6.5711796288909285</v>
      </c>
      <c r="AB15" s="158">
        <f t="shared" si="4"/>
        <v>2.3324550130460997</v>
      </c>
      <c r="AC15" s="158">
        <f t="shared" si="5"/>
        <v>0.39297100911989524</v>
      </c>
      <c r="AD15" s="158">
        <f t="shared" si="6"/>
        <v>-4.6070289908801048</v>
      </c>
      <c r="AE15" s="158">
        <f t="shared" si="7"/>
        <v>5.3929710091198952</v>
      </c>
      <c r="AF15" s="158">
        <f t="shared" si="8"/>
        <v>-6.2089225552473035</v>
      </c>
      <c r="AG15" s="158">
        <f t="shared" si="9"/>
        <v>6.994864573487094</v>
      </c>
      <c r="AH15" s="158">
        <f t="shared" si="10"/>
        <v>-1.7222737102255037</v>
      </c>
      <c r="AI15" s="158">
        <f t="shared" si="11"/>
        <v>-6.7222737102255037</v>
      </c>
      <c r="AJ15" s="158">
        <f t="shared" si="12"/>
        <v>3.2777262897744963</v>
      </c>
      <c r="AK15" s="158">
        <f t="shared" si="13"/>
        <v>-5.2302892987023748</v>
      </c>
      <c r="AL15" s="158">
        <f t="shared" si="14"/>
        <v>1.7857418782513674</v>
      </c>
      <c r="AM15" s="158">
        <f t="shared" si="15"/>
        <v>-1.688926497186239</v>
      </c>
      <c r="AN15" s="158">
        <f t="shared" si="16"/>
        <v>-6.6889264971862392</v>
      </c>
      <c r="AO15" s="158">
        <f t="shared" si="17"/>
        <v>3.3110735028137608</v>
      </c>
      <c r="AP15" s="158">
        <f t="shared" si="18"/>
        <v>-5.146445512235676</v>
      </c>
      <c r="AQ15" s="158">
        <f t="shared" si="19"/>
        <v>1.7685925178631983</v>
      </c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</row>
    <row r="16" spans="1:130" s="5" customFormat="1" x14ac:dyDescent="0.25">
      <c r="A16" s="36" t="s">
        <v>17</v>
      </c>
      <c r="B16" s="49" t="s">
        <v>98</v>
      </c>
      <c r="C16" s="36" t="s">
        <v>46</v>
      </c>
      <c r="D16" s="40" t="s">
        <v>108</v>
      </c>
      <c r="E16" s="134">
        <v>446.56453999999997</v>
      </c>
      <c r="F16" s="134">
        <f t="shared" si="20"/>
        <v>447.59999999999997</v>
      </c>
      <c r="G16" s="194">
        <v>0.90051000000000003</v>
      </c>
      <c r="H16" s="194">
        <v>0.13494999999999999</v>
      </c>
      <c r="I16" s="188">
        <f t="shared" si="21"/>
        <v>1.03546</v>
      </c>
      <c r="J16" s="38">
        <f t="shared" si="22"/>
        <v>2316.6970177399362</v>
      </c>
      <c r="K16" s="89">
        <v>446.6</v>
      </c>
      <c r="L16" s="89">
        <v>447.5</v>
      </c>
      <c r="M16" s="94">
        <v>0.89790000000000003</v>
      </c>
      <c r="N16" s="94">
        <v>0.13689999999999999</v>
      </c>
      <c r="O16" s="94">
        <v>1.0347999999999999</v>
      </c>
      <c r="P16" s="90">
        <v>2316</v>
      </c>
      <c r="Q16" s="38">
        <f t="shared" si="25"/>
        <v>86.770390413606506</v>
      </c>
      <c r="R16" s="38">
        <f t="shared" si="26"/>
        <v>-0.28983575973614967</v>
      </c>
      <c r="S16" s="38">
        <f t="shared" si="27"/>
        <v>13.229609586393506</v>
      </c>
      <c r="T16" s="38">
        <f t="shared" si="28"/>
        <v>1.4449796220822582</v>
      </c>
      <c r="U16" s="38">
        <f t="shared" si="23"/>
        <v>-6.3739787147751234E-2</v>
      </c>
      <c r="V16" s="38">
        <f t="shared" si="24"/>
        <v>-3.008670251650683E-2</v>
      </c>
      <c r="W16" s="175"/>
      <c r="X16" s="158">
        <f t="shared" si="0"/>
        <v>-2.1193623079224144</v>
      </c>
      <c r="Y16" s="158">
        <f t="shared" si="1"/>
        <v>-7.1193623079224144</v>
      </c>
      <c r="Z16" s="158">
        <f t="shared" si="2"/>
        <v>2.8806376920775856</v>
      </c>
      <c r="AA16" s="158">
        <f t="shared" si="3"/>
        <v>-6.5711796288909285</v>
      </c>
      <c r="AB16" s="158">
        <f t="shared" si="4"/>
        <v>2.3324550130460997</v>
      </c>
      <c r="AC16" s="158">
        <f t="shared" si="5"/>
        <v>0.39297100911989524</v>
      </c>
      <c r="AD16" s="158">
        <f t="shared" si="6"/>
        <v>-4.6070289908801048</v>
      </c>
      <c r="AE16" s="158">
        <f t="shared" si="7"/>
        <v>5.3929710091198952</v>
      </c>
      <c r="AF16" s="158">
        <f t="shared" si="8"/>
        <v>-6.2089225552473035</v>
      </c>
      <c r="AG16" s="158">
        <f t="shared" si="9"/>
        <v>6.994864573487094</v>
      </c>
      <c r="AH16" s="158">
        <f t="shared" si="10"/>
        <v>-1.7222737102255037</v>
      </c>
      <c r="AI16" s="158">
        <f t="shared" si="11"/>
        <v>-6.7222737102255037</v>
      </c>
      <c r="AJ16" s="158">
        <f t="shared" si="12"/>
        <v>3.2777262897744963</v>
      </c>
      <c r="AK16" s="158">
        <f t="shared" si="13"/>
        <v>-5.2302892987023748</v>
      </c>
      <c r="AL16" s="158">
        <f t="shared" si="14"/>
        <v>1.7857418782513674</v>
      </c>
      <c r="AM16" s="158">
        <f t="shared" si="15"/>
        <v>-1.688926497186239</v>
      </c>
      <c r="AN16" s="158">
        <f t="shared" si="16"/>
        <v>-6.6889264971862392</v>
      </c>
      <c r="AO16" s="158">
        <f t="shared" si="17"/>
        <v>3.3110735028137608</v>
      </c>
      <c r="AP16" s="158">
        <f t="shared" si="18"/>
        <v>-5.146445512235676</v>
      </c>
      <c r="AQ16" s="158">
        <f t="shared" si="19"/>
        <v>1.7685925178631983</v>
      </c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</row>
    <row r="17" spans="1:130" s="5" customFormat="1" x14ac:dyDescent="0.25">
      <c r="A17" s="36" t="s">
        <v>17</v>
      </c>
      <c r="B17" s="49" t="s">
        <v>98</v>
      </c>
      <c r="C17" s="36" t="s">
        <v>46</v>
      </c>
      <c r="D17" s="40" t="s">
        <v>109</v>
      </c>
      <c r="E17" s="134">
        <v>446.26372999999995</v>
      </c>
      <c r="F17" s="134">
        <f t="shared" si="20"/>
        <v>447.29999999999995</v>
      </c>
      <c r="G17" s="194">
        <v>0.90163000000000004</v>
      </c>
      <c r="H17" s="194">
        <v>0.13464000000000001</v>
      </c>
      <c r="I17" s="188">
        <f t="shared" si="21"/>
        <v>1.03627</v>
      </c>
      <c r="J17" s="38">
        <f t="shared" si="22"/>
        <v>2320.069146526519</v>
      </c>
      <c r="K17" s="89">
        <v>446.1</v>
      </c>
      <c r="L17" s="89">
        <v>447.1</v>
      </c>
      <c r="M17" s="94">
        <v>0.89539999999999997</v>
      </c>
      <c r="N17" s="94">
        <v>0.13539999999999999</v>
      </c>
      <c r="O17" s="94">
        <v>1.0307999999999999</v>
      </c>
      <c r="P17" s="90">
        <v>2309</v>
      </c>
      <c r="Q17" s="38">
        <f t="shared" si="25"/>
        <v>86.864571206829652</v>
      </c>
      <c r="R17" s="38">
        <f t="shared" si="26"/>
        <v>-0.69097079733372535</v>
      </c>
      <c r="S17" s="38">
        <f t="shared" si="27"/>
        <v>13.135428793170354</v>
      </c>
      <c r="T17" s="38">
        <f t="shared" si="28"/>
        <v>0.56446821152702231</v>
      </c>
      <c r="U17" s="38">
        <f t="shared" si="23"/>
        <v>-0.52785470967991799</v>
      </c>
      <c r="V17" s="38">
        <f t="shared" si="24"/>
        <v>-0.47710416489487639</v>
      </c>
      <c r="W17" s="175"/>
      <c r="X17" s="158">
        <f t="shared" si="0"/>
        <v>-2.1193623079224144</v>
      </c>
      <c r="Y17" s="158">
        <f t="shared" si="1"/>
        <v>-7.1193623079224144</v>
      </c>
      <c r="Z17" s="158">
        <f t="shared" si="2"/>
        <v>2.8806376920775856</v>
      </c>
      <c r="AA17" s="158">
        <f t="shared" si="3"/>
        <v>-6.5711796288909285</v>
      </c>
      <c r="AB17" s="158">
        <f t="shared" si="4"/>
        <v>2.3324550130460997</v>
      </c>
      <c r="AC17" s="158">
        <f t="shared" si="5"/>
        <v>0.39297100911989524</v>
      </c>
      <c r="AD17" s="158">
        <f t="shared" si="6"/>
        <v>-4.6070289908801048</v>
      </c>
      <c r="AE17" s="158">
        <f t="shared" si="7"/>
        <v>5.3929710091198952</v>
      </c>
      <c r="AF17" s="158">
        <f t="shared" si="8"/>
        <v>-6.2089225552473035</v>
      </c>
      <c r="AG17" s="158">
        <f t="shared" si="9"/>
        <v>6.994864573487094</v>
      </c>
      <c r="AH17" s="158">
        <f t="shared" si="10"/>
        <v>-1.7222737102255037</v>
      </c>
      <c r="AI17" s="158">
        <f t="shared" si="11"/>
        <v>-6.7222737102255037</v>
      </c>
      <c r="AJ17" s="158">
        <f t="shared" si="12"/>
        <v>3.2777262897744963</v>
      </c>
      <c r="AK17" s="158">
        <f t="shared" si="13"/>
        <v>-5.2302892987023748</v>
      </c>
      <c r="AL17" s="158">
        <f t="shared" si="14"/>
        <v>1.7857418782513674</v>
      </c>
      <c r="AM17" s="158">
        <f t="shared" si="15"/>
        <v>-1.688926497186239</v>
      </c>
      <c r="AN17" s="158">
        <f t="shared" si="16"/>
        <v>-6.6889264971862392</v>
      </c>
      <c r="AO17" s="158">
        <f t="shared" si="17"/>
        <v>3.3110735028137608</v>
      </c>
      <c r="AP17" s="158">
        <f t="shared" si="18"/>
        <v>-5.146445512235676</v>
      </c>
      <c r="AQ17" s="158">
        <f t="shared" si="19"/>
        <v>1.7685925178631983</v>
      </c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</row>
    <row r="18" spans="1:130" s="5" customFormat="1" x14ac:dyDescent="0.25">
      <c r="A18" s="36" t="s">
        <v>17</v>
      </c>
      <c r="B18" s="49" t="s">
        <v>98</v>
      </c>
      <c r="C18" s="36" t="s">
        <v>46</v>
      </c>
      <c r="D18" s="40" t="s">
        <v>110</v>
      </c>
      <c r="E18" s="134">
        <v>446.56053000000003</v>
      </c>
      <c r="F18" s="134">
        <f t="shared" si="20"/>
        <v>447.6</v>
      </c>
      <c r="G18" s="194">
        <v>0.90442</v>
      </c>
      <c r="H18" s="194">
        <v>0.13505</v>
      </c>
      <c r="I18" s="188">
        <f t="shared" si="21"/>
        <v>1.0394700000000001</v>
      </c>
      <c r="J18" s="38">
        <f t="shared" si="22"/>
        <v>2325.6818237001839</v>
      </c>
      <c r="K18" s="89">
        <v>446.4</v>
      </c>
      <c r="L18" s="89">
        <v>447.4</v>
      </c>
      <c r="M18" s="94">
        <v>0.89759999999999995</v>
      </c>
      <c r="N18" s="94">
        <v>0.13339999999999999</v>
      </c>
      <c r="O18" s="94">
        <v>1.0309999999999999</v>
      </c>
      <c r="P18" s="90">
        <v>2308</v>
      </c>
      <c r="Q18" s="38">
        <f t="shared" si="25"/>
        <v>87.061105722599422</v>
      </c>
      <c r="R18" s="38">
        <f t="shared" si="26"/>
        <v>-0.75407443444417943</v>
      </c>
      <c r="S18" s="38">
        <f t="shared" si="27"/>
        <v>12.938894277400582</v>
      </c>
      <c r="T18" s="38">
        <f t="shared" si="28"/>
        <v>-1.2217697149204092</v>
      </c>
      <c r="U18" s="38">
        <f t="shared" si="23"/>
        <v>-0.81483833107258496</v>
      </c>
      <c r="V18" s="38">
        <f t="shared" si="24"/>
        <v>-0.76028558678985481</v>
      </c>
      <c r="W18" s="175"/>
      <c r="X18" s="158">
        <f t="shared" si="0"/>
        <v>-2.1193623079224144</v>
      </c>
      <c r="Y18" s="158">
        <f t="shared" si="1"/>
        <v>-7.1193623079224144</v>
      </c>
      <c r="Z18" s="158">
        <f t="shared" si="2"/>
        <v>2.8806376920775856</v>
      </c>
      <c r="AA18" s="158">
        <f t="shared" si="3"/>
        <v>-6.5711796288909285</v>
      </c>
      <c r="AB18" s="158">
        <f t="shared" si="4"/>
        <v>2.3324550130460997</v>
      </c>
      <c r="AC18" s="158">
        <f t="shared" si="5"/>
        <v>0.39297100911989524</v>
      </c>
      <c r="AD18" s="158">
        <f t="shared" si="6"/>
        <v>-4.6070289908801048</v>
      </c>
      <c r="AE18" s="158">
        <f t="shared" si="7"/>
        <v>5.3929710091198952</v>
      </c>
      <c r="AF18" s="158">
        <f t="shared" si="8"/>
        <v>-6.2089225552473035</v>
      </c>
      <c r="AG18" s="158">
        <f t="shared" si="9"/>
        <v>6.994864573487094</v>
      </c>
      <c r="AH18" s="158">
        <f t="shared" si="10"/>
        <v>-1.7222737102255037</v>
      </c>
      <c r="AI18" s="158">
        <f t="shared" si="11"/>
        <v>-6.7222737102255037</v>
      </c>
      <c r="AJ18" s="158">
        <f t="shared" si="12"/>
        <v>3.2777262897744963</v>
      </c>
      <c r="AK18" s="158">
        <f t="shared" si="13"/>
        <v>-5.2302892987023748</v>
      </c>
      <c r="AL18" s="158">
        <f t="shared" si="14"/>
        <v>1.7857418782513674</v>
      </c>
      <c r="AM18" s="158">
        <f t="shared" si="15"/>
        <v>-1.688926497186239</v>
      </c>
      <c r="AN18" s="158">
        <f t="shared" si="16"/>
        <v>-6.6889264971862392</v>
      </c>
      <c r="AO18" s="158">
        <f t="shared" si="17"/>
        <v>3.3110735028137608</v>
      </c>
      <c r="AP18" s="158">
        <f t="shared" si="18"/>
        <v>-5.146445512235676</v>
      </c>
      <c r="AQ18" s="158">
        <f t="shared" si="19"/>
        <v>1.7685925178631983</v>
      </c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</row>
    <row r="19" spans="1:130" s="5" customFormat="1" x14ac:dyDescent="0.25">
      <c r="A19" s="36" t="s">
        <v>18</v>
      </c>
      <c r="B19" s="49" t="s">
        <v>99</v>
      </c>
      <c r="C19" s="36" t="s">
        <v>195</v>
      </c>
      <c r="D19" s="40" t="s">
        <v>108</v>
      </c>
      <c r="E19" s="134">
        <v>446.76248999999996</v>
      </c>
      <c r="F19" s="134">
        <f t="shared" si="20"/>
        <v>447.79999999999995</v>
      </c>
      <c r="G19" s="194">
        <v>0.90263000000000004</v>
      </c>
      <c r="H19" s="194">
        <v>0.13488</v>
      </c>
      <c r="I19" s="188">
        <f t="shared" si="21"/>
        <v>1.0375100000000002</v>
      </c>
      <c r="J19" s="38">
        <f t="shared" si="22"/>
        <v>2320.2519843134974</v>
      </c>
      <c r="K19" s="89">
        <v>447</v>
      </c>
      <c r="L19" s="89">
        <v>447.6</v>
      </c>
      <c r="M19" s="94">
        <v>0.88349999999999995</v>
      </c>
      <c r="N19" s="94">
        <v>0.13500000000000001</v>
      </c>
      <c r="O19" s="90">
        <v>1.0185</v>
      </c>
      <c r="P19" s="90">
        <v>2279</v>
      </c>
      <c r="Q19" s="38">
        <f t="shared" si="25"/>
        <v>86.745213549337265</v>
      </c>
      <c r="R19" s="38">
        <f t="shared" si="26"/>
        <v>-2.1193623079224144</v>
      </c>
      <c r="S19" s="38">
        <f t="shared" si="27"/>
        <v>13.25478645066274</v>
      </c>
      <c r="T19" s="38">
        <f t="shared" si="28"/>
        <v>8.8967971530255777E-2</v>
      </c>
      <c r="U19" s="38">
        <f t="shared" si="23"/>
        <v>-1.8322714961783684</v>
      </c>
      <c r="V19" s="38">
        <f t="shared" si="24"/>
        <v>-1.7779096663806004</v>
      </c>
      <c r="W19" s="175"/>
      <c r="X19" s="158">
        <f t="shared" si="0"/>
        <v>-2.1193623079224144</v>
      </c>
      <c r="Y19" s="158">
        <f t="shared" si="1"/>
        <v>-7.1193623079224144</v>
      </c>
      <c r="Z19" s="158">
        <f t="shared" si="2"/>
        <v>2.8806376920775856</v>
      </c>
      <c r="AA19" s="158">
        <f t="shared" si="3"/>
        <v>-6.5711796288909285</v>
      </c>
      <c r="AB19" s="158">
        <f t="shared" si="4"/>
        <v>2.3324550130460997</v>
      </c>
      <c r="AC19" s="158">
        <f t="shared" si="5"/>
        <v>0.39297100911989524</v>
      </c>
      <c r="AD19" s="158">
        <f t="shared" si="6"/>
        <v>-4.6070289908801048</v>
      </c>
      <c r="AE19" s="158">
        <f t="shared" si="7"/>
        <v>5.3929710091198952</v>
      </c>
      <c r="AF19" s="158">
        <f t="shared" si="8"/>
        <v>-6.2089225552473035</v>
      </c>
      <c r="AG19" s="158">
        <f t="shared" si="9"/>
        <v>6.994864573487094</v>
      </c>
      <c r="AH19" s="158">
        <f t="shared" si="10"/>
        <v>-1.7222737102255037</v>
      </c>
      <c r="AI19" s="158">
        <f t="shared" si="11"/>
        <v>-6.7222737102255037</v>
      </c>
      <c r="AJ19" s="158">
        <f t="shared" si="12"/>
        <v>3.2777262897744963</v>
      </c>
      <c r="AK19" s="158">
        <f t="shared" si="13"/>
        <v>-5.2302892987023748</v>
      </c>
      <c r="AL19" s="158">
        <f t="shared" si="14"/>
        <v>1.7857418782513674</v>
      </c>
      <c r="AM19" s="158">
        <f t="shared" si="15"/>
        <v>-1.688926497186239</v>
      </c>
      <c r="AN19" s="158">
        <f t="shared" si="16"/>
        <v>-6.6889264971862392</v>
      </c>
      <c r="AO19" s="158">
        <f t="shared" si="17"/>
        <v>3.3110735028137608</v>
      </c>
      <c r="AP19" s="158">
        <f t="shared" si="18"/>
        <v>-5.146445512235676</v>
      </c>
      <c r="AQ19" s="158">
        <f t="shared" si="19"/>
        <v>1.7685925178631983</v>
      </c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</row>
    <row r="20" spans="1:130" s="5" customFormat="1" x14ac:dyDescent="0.25">
      <c r="A20" s="36" t="s">
        <v>18</v>
      </c>
      <c r="B20" s="49" t="s">
        <v>99</v>
      </c>
      <c r="C20" s="36" t="s">
        <v>195</v>
      </c>
      <c r="D20" s="40" t="s">
        <v>109</v>
      </c>
      <c r="E20" s="134">
        <v>446.76108999999997</v>
      </c>
      <c r="F20" s="134">
        <f t="shared" si="20"/>
        <v>447.79999999999995</v>
      </c>
      <c r="G20" s="194">
        <v>0.90410999999999997</v>
      </c>
      <c r="H20" s="194">
        <v>0.1348</v>
      </c>
      <c r="I20" s="188">
        <f t="shared" si="21"/>
        <v>1.03891</v>
      </c>
      <c r="J20" s="38">
        <f t="shared" si="22"/>
        <v>2323.3874257565385</v>
      </c>
      <c r="K20" s="89">
        <v>447.1</v>
      </c>
      <c r="L20" s="89">
        <v>447.1</v>
      </c>
      <c r="M20" s="94">
        <v>0.87529999999999997</v>
      </c>
      <c r="N20" s="94">
        <v>0.13650000000000001</v>
      </c>
      <c r="O20" s="90">
        <v>1.0118</v>
      </c>
      <c r="P20" s="90">
        <v>2263</v>
      </c>
      <c r="Q20" s="38">
        <f t="shared" si="25"/>
        <v>86.509191539829999</v>
      </c>
      <c r="R20" s="38">
        <f t="shared" si="26"/>
        <v>-3.1865591576246257</v>
      </c>
      <c r="S20" s="38">
        <f t="shared" si="27"/>
        <v>13.490808460169996</v>
      </c>
      <c r="T20" s="38">
        <f t="shared" si="28"/>
        <v>1.2611275964391744</v>
      </c>
      <c r="U20" s="38">
        <f t="shared" si="23"/>
        <v>-2.6094656900020179</v>
      </c>
      <c r="V20" s="38">
        <f t="shared" si="24"/>
        <v>-2.5991113271552302</v>
      </c>
      <c r="W20" s="175"/>
      <c r="X20" s="158">
        <f t="shared" si="0"/>
        <v>-2.1193623079224144</v>
      </c>
      <c r="Y20" s="158">
        <f t="shared" si="1"/>
        <v>-7.1193623079224144</v>
      </c>
      <c r="Z20" s="158">
        <f t="shared" si="2"/>
        <v>2.8806376920775856</v>
      </c>
      <c r="AA20" s="158">
        <f t="shared" si="3"/>
        <v>-6.5711796288909285</v>
      </c>
      <c r="AB20" s="158">
        <f t="shared" si="4"/>
        <v>2.3324550130460997</v>
      </c>
      <c r="AC20" s="158">
        <f t="shared" si="5"/>
        <v>0.39297100911989524</v>
      </c>
      <c r="AD20" s="158">
        <f t="shared" si="6"/>
        <v>-4.6070289908801048</v>
      </c>
      <c r="AE20" s="158">
        <f t="shared" si="7"/>
        <v>5.3929710091198952</v>
      </c>
      <c r="AF20" s="158">
        <f t="shared" si="8"/>
        <v>-6.2089225552473035</v>
      </c>
      <c r="AG20" s="158">
        <f t="shared" si="9"/>
        <v>6.994864573487094</v>
      </c>
      <c r="AH20" s="158">
        <f t="shared" si="10"/>
        <v>-1.7222737102255037</v>
      </c>
      <c r="AI20" s="158">
        <f t="shared" si="11"/>
        <v>-6.7222737102255037</v>
      </c>
      <c r="AJ20" s="158">
        <f t="shared" si="12"/>
        <v>3.2777262897744963</v>
      </c>
      <c r="AK20" s="158">
        <f t="shared" si="13"/>
        <v>-5.2302892987023748</v>
      </c>
      <c r="AL20" s="158">
        <f t="shared" si="14"/>
        <v>1.7857418782513674</v>
      </c>
      <c r="AM20" s="158">
        <f t="shared" si="15"/>
        <v>-1.688926497186239</v>
      </c>
      <c r="AN20" s="158">
        <f t="shared" si="16"/>
        <v>-6.6889264971862392</v>
      </c>
      <c r="AO20" s="158">
        <f t="shared" si="17"/>
        <v>3.3110735028137608</v>
      </c>
      <c r="AP20" s="158">
        <f t="shared" si="18"/>
        <v>-5.146445512235676</v>
      </c>
      <c r="AQ20" s="158">
        <f t="shared" si="19"/>
        <v>1.7685925178631983</v>
      </c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</row>
    <row r="21" spans="1:130" s="5" customFormat="1" x14ac:dyDescent="0.25">
      <c r="A21" s="36" t="s">
        <v>18</v>
      </c>
      <c r="B21" s="49" t="s">
        <v>99</v>
      </c>
      <c r="C21" s="36" t="s">
        <v>195</v>
      </c>
      <c r="D21" s="40" t="s">
        <v>110</v>
      </c>
      <c r="E21" s="134">
        <v>446.66206000000005</v>
      </c>
      <c r="F21" s="134">
        <f t="shared" si="20"/>
        <v>447.70000000000005</v>
      </c>
      <c r="G21" s="194">
        <v>0.90253000000000005</v>
      </c>
      <c r="H21" s="194">
        <v>0.13541</v>
      </c>
      <c r="I21" s="188">
        <f t="shared" si="21"/>
        <v>1.0379400000000001</v>
      </c>
      <c r="J21" s="38">
        <f t="shared" si="22"/>
        <v>2321.7342364942879</v>
      </c>
      <c r="K21" s="89">
        <v>447</v>
      </c>
      <c r="L21" s="90">
        <v>447.6</v>
      </c>
      <c r="M21" s="94">
        <v>0.88109999999999999</v>
      </c>
      <c r="N21" s="94">
        <v>0.1358</v>
      </c>
      <c r="O21" s="94">
        <v>1.0168999999999999</v>
      </c>
      <c r="P21" s="90">
        <v>2275</v>
      </c>
      <c r="Q21" s="38">
        <f t="shared" si="25"/>
        <v>86.645687874913961</v>
      </c>
      <c r="R21" s="38">
        <f t="shared" si="26"/>
        <v>-2.3744363068263725</v>
      </c>
      <c r="S21" s="38">
        <f t="shared" si="27"/>
        <v>13.354312125086048</v>
      </c>
      <c r="T21" s="38">
        <f t="shared" si="28"/>
        <v>0.28801417915959049</v>
      </c>
      <c r="U21" s="38">
        <f t="shared" si="23"/>
        <v>-2.0270921247856495</v>
      </c>
      <c r="V21" s="38">
        <f t="shared" si="24"/>
        <v>-2.0129020694829576</v>
      </c>
      <c r="W21" s="175"/>
      <c r="X21" s="158">
        <f t="shared" si="0"/>
        <v>-2.1193623079224144</v>
      </c>
      <c r="Y21" s="158">
        <f t="shared" si="1"/>
        <v>-7.1193623079224144</v>
      </c>
      <c r="Z21" s="158">
        <f t="shared" si="2"/>
        <v>2.8806376920775856</v>
      </c>
      <c r="AA21" s="158">
        <f t="shared" si="3"/>
        <v>-6.5711796288909285</v>
      </c>
      <c r="AB21" s="158">
        <f t="shared" si="4"/>
        <v>2.3324550130460997</v>
      </c>
      <c r="AC21" s="158">
        <f t="shared" si="5"/>
        <v>0.39297100911989524</v>
      </c>
      <c r="AD21" s="158">
        <f t="shared" si="6"/>
        <v>-4.6070289908801048</v>
      </c>
      <c r="AE21" s="158">
        <f t="shared" si="7"/>
        <v>5.3929710091198952</v>
      </c>
      <c r="AF21" s="158">
        <f t="shared" si="8"/>
        <v>-6.2089225552473035</v>
      </c>
      <c r="AG21" s="158">
        <f t="shared" si="9"/>
        <v>6.994864573487094</v>
      </c>
      <c r="AH21" s="158">
        <f t="shared" si="10"/>
        <v>-1.7222737102255037</v>
      </c>
      <c r="AI21" s="158">
        <f t="shared" si="11"/>
        <v>-6.7222737102255037</v>
      </c>
      <c r="AJ21" s="158">
        <f t="shared" si="12"/>
        <v>3.2777262897744963</v>
      </c>
      <c r="AK21" s="158">
        <f t="shared" si="13"/>
        <v>-5.2302892987023748</v>
      </c>
      <c r="AL21" s="158">
        <f t="shared" si="14"/>
        <v>1.7857418782513674</v>
      </c>
      <c r="AM21" s="158">
        <f t="shared" si="15"/>
        <v>-1.688926497186239</v>
      </c>
      <c r="AN21" s="158">
        <f t="shared" si="16"/>
        <v>-6.6889264971862392</v>
      </c>
      <c r="AO21" s="158">
        <f t="shared" si="17"/>
        <v>3.3110735028137608</v>
      </c>
      <c r="AP21" s="158">
        <f t="shared" si="18"/>
        <v>-5.146445512235676</v>
      </c>
      <c r="AQ21" s="158">
        <f t="shared" si="19"/>
        <v>1.7685925178631983</v>
      </c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</row>
    <row r="22" spans="1:130" s="5" customFormat="1" x14ac:dyDescent="0.25">
      <c r="A22" s="36" t="s">
        <v>19</v>
      </c>
      <c r="B22" s="49" t="s">
        <v>181</v>
      </c>
      <c r="C22" s="36" t="s">
        <v>169</v>
      </c>
      <c r="D22" s="40" t="s">
        <v>108</v>
      </c>
      <c r="E22" s="134">
        <v>446.06474999999995</v>
      </c>
      <c r="F22" s="134">
        <f>E22+G22+H22</f>
        <v>447.09999999999997</v>
      </c>
      <c r="G22" s="194">
        <v>0.89992000000000005</v>
      </c>
      <c r="H22" s="194">
        <v>0.13533000000000001</v>
      </c>
      <c r="I22" s="188">
        <f>G22+H22</f>
        <v>1.03525</v>
      </c>
      <c r="J22" s="38">
        <f>(1.6061/(1.6061-(I22/F22)))*(I22/F22)*1000000</f>
        <v>2318.8205121396632</v>
      </c>
      <c r="K22" s="93">
        <v>445.9</v>
      </c>
      <c r="L22" s="93">
        <v>446.93</v>
      </c>
      <c r="M22" s="94">
        <v>0.89370000000000005</v>
      </c>
      <c r="N22" s="94">
        <v>0.1366</v>
      </c>
      <c r="O22" s="90">
        <v>1.0303</v>
      </c>
      <c r="P22" s="90">
        <v>2308.5929999999998</v>
      </c>
      <c r="Q22" s="38">
        <f t="shared" si="25"/>
        <v>86.741725710957979</v>
      </c>
      <c r="R22" s="38">
        <f t="shared" si="26"/>
        <v>-0.69117254867099331</v>
      </c>
      <c r="S22" s="38">
        <f t="shared" si="27"/>
        <v>13.258274289042028</v>
      </c>
      <c r="T22" s="38">
        <f t="shared" si="28"/>
        <v>0.93844675977240322</v>
      </c>
      <c r="U22" s="38">
        <f t="shared" si="23"/>
        <v>-0.478145375513162</v>
      </c>
      <c r="V22" s="38">
        <f t="shared" si="24"/>
        <v>-0.44106527806354417</v>
      </c>
      <c r="W22" s="175"/>
      <c r="X22" s="158">
        <f t="shared" si="0"/>
        <v>-2.1193623079224144</v>
      </c>
      <c r="Y22" s="158">
        <f t="shared" si="1"/>
        <v>-7.1193623079224144</v>
      </c>
      <c r="Z22" s="158">
        <f t="shared" si="2"/>
        <v>2.8806376920775856</v>
      </c>
      <c r="AA22" s="158">
        <f t="shared" si="3"/>
        <v>-6.5711796288909285</v>
      </c>
      <c r="AB22" s="158">
        <f t="shared" si="4"/>
        <v>2.3324550130460997</v>
      </c>
      <c r="AC22" s="158">
        <f t="shared" si="5"/>
        <v>0.39297100911989524</v>
      </c>
      <c r="AD22" s="158">
        <f t="shared" si="6"/>
        <v>-4.6070289908801048</v>
      </c>
      <c r="AE22" s="158">
        <f t="shared" si="7"/>
        <v>5.3929710091198952</v>
      </c>
      <c r="AF22" s="158">
        <f t="shared" si="8"/>
        <v>-6.2089225552473035</v>
      </c>
      <c r="AG22" s="158">
        <f t="shared" si="9"/>
        <v>6.994864573487094</v>
      </c>
      <c r="AH22" s="158">
        <f t="shared" si="10"/>
        <v>-1.7222737102255037</v>
      </c>
      <c r="AI22" s="158">
        <f t="shared" si="11"/>
        <v>-6.7222737102255037</v>
      </c>
      <c r="AJ22" s="158">
        <f t="shared" si="12"/>
        <v>3.2777262897744963</v>
      </c>
      <c r="AK22" s="158">
        <f t="shared" si="13"/>
        <v>-5.2302892987023748</v>
      </c>
      <c r="AL22" s="158">
        <f t="shared" si="14"/>
        <v>1.7857418782513674</v>
      </c>
      <c r="AM22" s="158">
        <f t="shared" si="15"/>
        <v>-1.688926497186239</v>
      </c>
      <c r="AN22" s="158">
        <f t="shared" si="16"/>
        <v>-6.6889264971862392</v>
      </c>
      <c r="AO22" s="158">
        <f t="shared" si="17"/>
        <v>3.3110735028137608</v>
      </c>
      <c r="AP22" s="158">
        <f t="shared" si="18"/>
        <v>-5.146445512235676</v>
      </c>
      <c r="AQ22" s="158">
        <f t="shared" si="19"/>
        <v>1.7685925178631983</v>
      </c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</row>
    <row r="23" spans="1:130" s="5" customFormat="1" x14ac:dyDescent="0.25">
      <c r="A23" s="36" t="s">
        <v>19</v>
      </c>
      <c r="B23" s="49" t="s">
        <v>181</v>
      </c>
      <c r="C23" s="36" t="s">
        <v>169</v>
      </c>
      <c r="D23" s="40" t="s">
        <v>109</v>
      </c>
      <c r="E23" s="134">
        <v>446.86099999999999</v>
      </c>
      <c r="F23" s="134">
        <f>E23+G23+H23</f>
        <v>447.9</v>
      </c>
      <c r="G23" s="194">
        <v>0.90412999999999999</v>
      </c>
      <c r="H23" s="194">
        <v>0.13486999999999999</v>
      </c>
      <c r="I23" s="188">
        <f>G23+H23</f>
        <v>1.0389999999999999</v>
      </c>
      <c r="J23" s="38">
        <f>(1.6061/(1.6061-(I23/F23)))*(I23/F23)*1000000</f>
        <v>2323.0694658560883</v>
      </c>
      <c r="K23" s="93">
        <v>446.58</v>
      </c>
      <c r="L23" s="93">
        <v>447.64</v>
      </c>
      <c r="M23" s="90">
        <v>0.92120000000000002</v>
      </c>
      <c r="N23" s="94">
        <v>0.13539999999999999</v>
      </c>
      <c r="O23" s="94">
        <v>1.0566</v>
      </c>
      <c r="P23" s="118">
        <v>2363.8490000000002</v>
      </c>
      <c r="Q23" s="38">
        <f t="shared" si="25"/>
        <v>87.185311376112068</v>
      </c>
      <c r="R23" s="38">
        <f t="shared" si="26"/>
        <v>1.8880028314512325</v>
      </c>
      <c r="S23" s="38">
        <f t="shared" si="27"/>
        <v>12.814688623887942</v>
      </c>
      <c r="T23" s="38">
        <f t="shared" si="28"/>
        <v>0.39297100911989524</v>
      </c>
      <c r="U23" s="38">
        <f t="shared" si="23"/>
        <v>1.693936477382104</v>
      </c>
      <c r="V23" s="38">
        <f t="shared" si="24"/>
        <v>1.7554160451626424</v>
      </c>
      <c r="W23" s="175"/>
      <c r="X23" s="158">
        <f t="shared" si="0"/>
        <v>-2.1193623079224144</v>
      </c>
      <c r="Y23" s="158">
        <f t="shared" si="1"/>
        <v>-7.1193623079224144</v>
      </c>
      <c r="Z23" s="158">
        <f t="shared" si="2"/>
        <v>2.8806376920775856</v>
      </c>
      <c r="AA23" s="158">
        <f t="shared" si="3"/>
        <v>-6.5711796288909285</v>
      </c>
      <c r="AB23" s="158">
        <f t="shared" si="4"/>
        <v>2.3324550130460997</v>
      </c>
      <c r="AC23" s="158">
        <f t="shared" si="5"/>
        <v>0.39297100911989524</v>
      </c>
      <c r="AD23" s="158">
        <f t="shared" si="6"/>
        <v>-4.6070289908801048</v>
      </c>
      <c r="AE23" s="158">
        <f t="shared" si="7"/>
        <v>5.3929710091198952</v>
      </c>
      <c r="AF23" s="158">
        <f t="shared" si="8"/>
        <v>-6.2089225552473035</v>
      </c>
      <c r="AG23" s="158">
        <f t="shared" si="9"/>
        <v>6.994864573487094</v>
      </c>
      <c r="AH23" s="158">
        <f t="shared" si="10"/>
        <v>-1.7222737102255037</v>
      </c>
      <c r="AI23" s="158">
        <f t="shared" si="11"/>
        <v>-6.7222737102255037</v>
      </c>
      <c r="AJ23" s="158">
        <f t="shared" si="12"/>
        <v>3.2777262897744963</v>
      </c>
      <c r="AK23" s="158">
        <f t="shared" si="13"/>
        <v>-5.2302892987023748</v>
      </c>
      <c r="AL23" s="158">
        <f t="shared" si="14"/>
        <v>1.7857418782513674</v>
      </c>
      <c r="AM23" s="158">
        <f t="shared" si="15"/>
        <v>-1.688926497186239</v>
      </c>
      <c r="AN23" s="158">
        <f t="shared" si="16"/>
        <v>-6.6889264971862392</v>
      </c>
      <c r="AO23" s="158">
        <f t="shared" si="17"/>
        <v>3.3110735028137608</v>
      </c>
      <c r="AP23" s="158">
        <f t="shared" si="18"/>
        <v>-5.146445512235676</v>
      </c>
      <c r="AQ23" s="158">
        <f t="shared" si="19"/>
        <v>1.7685925178631983</v>
      </c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</row>
    <row r="24" spans="1:130" s="5" customFormat="1" x14ac:dyDescent="0.25">
      <c r="A24" s="36" t="s">
        <v>19</v>
      </c>
      <c r="B24" s="49" t="s">
        <v>181</v>
      </c>
      <c r="C24" s="36" t="s">
        <v>169</v>
      </c>
      <c r="D24" s="40" t="s">
        <v>110</v>
      </c>
      <c r="E24" s="134">
        <v>446.26022</v>
      </c>
      <c r="F24" s="134">
        <f>E24+G24+H24</f>
        <v>447.3</v>
      </c>
      <c r="G24" s="194">
        <v>0.90469999999999995</v>
      </c>
      <c r="H24" s="194">
        <v>0.13508000000000001</v>
      </c>
      <c r="I24" s="188">
        <f>G24+H24</f>
        <v>1.0397799999999999</v>
      </c>
      <c r="J24" s="38">
        <f>(1.6061/(1.6061-(I24/F24)))*(I24/F24)*1000000</f>
        <v>2327.9389546868324</v>
      </c>
      <c r="K24" s="93">
        <v>445.95</v>
      </c>
      <c r="L24" s="90">
        <v>446.98</v>
      </c>
      <c r="M24" s="90">
        <v>0.8972</v>
      </c>
      <c r="N24" s="94">
        <v>0.13289999999999999</v>
      </c>
      <c r="O24" s="94">
        <v>1.0301</v>
      </c>
      <c r="P24" s="118">
        <v>2307.886</v>
      </c>
      <c r="Q24" s="38">
        <f t="shared" si="25"/>
        <v>87.098339966993493</v>
      </c>
      <c r="R24" s="38">
        <f t="shared" si="26"/>
        <v>-0.82900408975350415</v>
      </c>
      <c r="S24" s="38">
        <f t="shared" si="27"/>
        <v>12.901660033006504</v>
      </c>
      <c r="T24" s="38">
        <f t="shared" si="28"/>
        <v>-1.613858454249345</v>
      </c>
      <c r="U24" s="38">
        <f t="shared" si="23"/>
        <v>-0.93096616591970527</v>
      </c>
      <c r="V24" s="38">
        <f t="shared" si="24"/>
        <v>-0.86140380298460506</v>
      </c>
      <c r="W24" s="175"/>
      <c r="X24" s="158">
        <f t="shared" si="0"/>
        <v>-2.1193623079224144</v>
      </c>
      <c r="Y24" s="158">
        <f t="shared" si="1"/>
        <v>-7.1193623079224144</v>
      </c>
      <c r="Z24" s="158">
        <f t="shared" si="2"/>
        <v>2.8806376920775856</v>
      </c>
      <c r="AA24" s="158">
        <f t="shared" si="3"/>
        <v>-6.5711796288909285</v>
      </c>
      <c r="AB24" s="158">
        <f t="shared" si="4"/>
        <v>2.3324550130460997</v>
      </c>
      <c r="AC24" s="158">
        <f t="shared" si="5"/>
        <v>0.39297100911989524</v>
      </c>
      <c r="AD24" s="158">
        <f t="shared" si="6"/>
        <v>-4.6070289908801048</v>
      </c>
      <c r="AE24" s="158">
        <f t="shared" si="7"/>
        <v>5.3929710091198952</v>
      </c>
      <c r="AF24" s="158">
        <f t="shared" si="8"/>
        <v>-6.2089225552473035</v>
      </c>
      <c r="AG24" s="158">
        <f t="shared" si="9"/>
        <v>6.994864573487094</v>
      </c>
      <c r="AH24" s="158">
        <f t="shared" si="10"/>
        <v>-1.7222737102255037</v>
      </c>
      <c r="AI24" s="158">
        <f t="shared" si="11"/>
        <v>-6.7222737102255037</v>
      </c>
      <c r="AJ24" s="158">
        <f t="shared" si="12"/>
        <v>3.2777262897744963</v>
      </c>
      <c r="AK24" s="158">
        <f t="shared" si="13"/>
        <v>-5.2302892987023748</v>
      </c>
      <c r="AL24" s="158">
        <f t="shared" si="14"/>
        <v>1.7857418782513674</v>
      </c>
      <c r="AM24" s="158">
        <f t="shared" si="15"/>
        <v>-1.688926497186239</v>
      </c>
      <c r="AN24" s="158">
        <f t="shared" si="16"/>
        <v>-6.6889264971862392</v>
      </c>
      <c r="AO24" s="158">
        <f t="shared" si="17"/>
        <v>3.3110735028137608</v>
      </c>
      <c r="AP24" s="158">
        <f t="shared" si="18"/>
        <v>-5.146445512235676</v>
      </c>
      <c r="AQ24" s="158">
        <f t="shared" si="19"/>
        <v>1.7685925178631983</v>
      </c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</row>
    <row r="25" spans="1:130" s="5" customFormat="1" x14ac:dyDescent="0.25">
      <c r="A25" s="36" t="s">
        <v>20</v>
      </c>
      <c r="B25" s="49" t="s">
        <v>100</v>
      </c>
      <c r="C25" s="36" t="s">
        <v>200</v>
      </c>
      <c r="D25" s="40" t="s">
        <v>108</v>
      </c>
      <c r="E25" s="134">
        <v>447.16120000000001</v>
      </c>
      <c r="F25" s="134">
        <f>E25+G25+H25</f>
        <v>448.2</v>
      </c>
      <c r="G25" s="194">
        <v>0.90354999999999996</v>
      </c>
      <c r="H25" s="194">
        <v>0.13525000000000001</v>
      </c>
      <c r="I25" s="188">
        <f>G25+H25</f>
        <v>1.0387999999999999</v>
      </c>
      <c r="J25" s="38">
        <f>(1.6061/(1.6061-(I25/F25)))*(I25/F25)*1000000</f>
        <v>2321.064765434432</v>
      </c>
      <c r="K25" s="90"/>
      <c r="L25" s="89">
        <v>448.1</v>
      </c>
      <c r="M25" s="94">
        <v>0.87480000000000002</v>
      </c>
      <c r="N25" s="90">
        <v>0.1328</v>
      </c>
      <c r="O25" s="94">
        <v>1.0076000000000001</v>
      </c>
      <c r="P25" s="90">
        <v>2252</v>
      </c>
      <c r="Q25" s="38">
        <f t="shared" si="25"/>
        <v>86.820166732830486</v>
      </c>
      <c r="R25" s="38">
        <f t="shared" si="26"/>
        <v>-3.1818936417464383</v>
      </c>
      <c r="S25" s="38">
        <f t="shared" si="27"/>
        <v>13.17983326716951</v>
      </c>
      <c r="T25" s="38">
        <f t="shared" si="28"/>
        <v>-1.8114602587800426</v>
      </c>
      <c r="U25" s="38">
        <f t="shared" si="23"/>
        <v>-3.0034655371582493</v>
      </c>
      <c r="V25" s="38">
        <f t="shared" si="24"/>
        <v>-2.9755639076923921</v>
      </c>
      <c r="W25" s="175"/>
      <c r="X25" s="158">
        <f t="shared" si="0"/>
        <v>-2.1193623079224144</v>
      </c>
      <c r="Y25" s="158">
        <f t="shared" si="1"/>
        <v>-7.1193623079224144</v>
      </c>
      <c r="Z25" s="158">
        <f t="shared" si="2"/>
        <v>2.8806376920775856</v>
      </c>
      <c r="AA25" s="158">
        <f t="shared" si="3"/>
        <v>-6.5711796288909285</v>
      </c>
      <c r="AB25" s="158">
        <f t="shared" si="4"/>
        <v>2.3324550130460997</v>
      </c>
      <c r="AC25" s="158">
        <f t="shared" si="5"/>
        <v>0.39297100911989524</v>
      </c>
      <c r="AD25" s="158">
        <f t="shared" si="6"/>
        <v>-4.6070289908801048</v>
      </c>
      <c r="AE25" s="158">
        <f t="shared" si="7"/>
        <v>5.3929710091198952</v>
      </c>
      <c r="AF25" s="158">
        <f t="shared" si="8"/>
        <v>-6.2089225552473035</v>
      </c>
      <c r="AG25" s="158">
        <f t="shared" si="9"/>
        <v>6.994864573487094</v>
      </c>
      <c r="AH25" s="158">
        <f t="shared" si="10"/>
        <v>-1.7222737102255037</v>
      </c>
      <c r="AI25" s="158">
        <f t="shared" si="11"/>
        <v>-6.7222737102255037</v>
      </c>
      <c r="AJ25" s="158">
        <f t="shared" si="12"/>
        <v>3.2777262897744963</v>
      </c>
      <c r="AK25" s="158">
        <f t="shared" si="13"/>
        <v>-5.2302892987023748</v>
      </c>
      <c r="AL25" s="158">
        <f t="shared" si="14"/>
        <v>1.7857418782513674</v>
      </c>
      <c r="AM25" s="158">
        <f t="shared" si="15"/>
        <v>-1.688926497186239</v>
      </c>
      <c r="AN25" s="158">
        <f t="shared" si="16"/>
        <v>-6.6889264971862392</v>
      </c>
      <c r="AO25" s="158">
        <f t="shared" si="17"/>
        <v>3.3110735028137608</v>
      </c>
      <c r="AP25" s="158">
        <f t="shared" si="18"/>
        <v>-5.146445512235676</v>
      </c>
      <c r="AQ25" s="158">
        <f t="shared" si="19"/>
        <v>1.7685925178631983</v>
      </c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</row>
    <row r="26" spans="1:130" s="5" customFormat="1" x14ac:dyDescent="0.25">
      <c r="A26" s="36" t="s">
        <v>20</v>
      </c>
      <c r="B26" s="49" t="s">
        <v>100</v>
      </c>
      <c r="C26" s="36" t="s">
        <v>200</v>
      </c>
      <c r="D26" s="40" t="s">
        <v>109</v>
      </c>
      <c r="E26" s="134">
        <v>446.56612999999999</v>
      </c>
      <c r="F26" s="134">
        <f t="shared" si="20"/>
        <v>447.6</v>
      </c>
      <c r="G26" s="194">
        <v>0.89929000000000003</v>
      </c>
      <c r="H26" s="194">
        <v>0.13458000000000001</v>
      </c>
      <c r="I26" s="188">
        <f t="shared" si="21"/>
        <v>1.0338700000000001</v>
      </c>
      <c r="J26" s="38">
        <f t="shared" si="22"/>
        <v>2313.1344915471896</v>
      </c>
      <c r="K26" s="89"/>
      <c r="L26" s="89">
        <v>447.5</v>
      </c>
      <c r="M26" s="94">
        <v>0.89119999999999999</v>
      </c>
      <c r="N26" s="94">
        <v>0.1318</v>
      </c>
      <c r="O26" s="94">
        <v>1.0229999999999999</v>
      </c>
      <c r="P26" s="90">
        <v>2289</v>
      </c>
      <c r="Q26" s="38">
        <f t="shared" si="25"/>
        <v>87.116324535679382</v>
      </c>
      <c r="R26" s="38">
        <f t="shared" si="26"/>
        <v>-0.89959857220696782</v>
      </c>
      <c r="S26" s="38">
        <f t="shared" si="27"/>
        <v>12.883675464320627</v>
      </c>
      <c r="T26" s="38">
        <f t="shared" si="28"/>
        <v>-2.0656858374201255</v>
      </c>
      <c r="U26" s="38">
        <f t="shared" si="23"/>
        <v>-1.0513894396781178</v>
      </c>
      <c r="V26" s="38">
        <f t="shared" si="24"/>
        <v>-1.0433674148815568</v>
      </c>
      <c r="W26" s="175"/>
      <c r="X26" s="158">
        <f t="shared" si="0"/>
        <v>-2.1193623079224144</v>
      </c>
      <c r="Y26" s="158">
        <f t="shared" si="1"/>
        <v>-7.1193623079224144</v>
      </c>
      <c r="Z26" s="158">
        <f t="shared" si="2"/>
        <v>2.8806376920775856</v>
      </c>
      <c r="AA26" s="158">
        <f t="shared" si="3"/>
        <v>-6.5711796288909285</v>
      </c>
      <c r="AB26" s="158">
        <f t="shared" si="4"/>
        <v>2.3324550130460997</v>
      </c>
      <c r="AC26" s="158">
        <f t="shared" si="5"/>
        <v>0.39297100911989524</v>
      </c>
      <c r="AD26" s="158">
        <f t="shared" si="6"/>
        <v>-4.6070289908801048</v>
      </c>
      <c r="AE26" s="158">
        <f t="shared" si="7"/>
        <v>5.3929710091198952</v>
      </c>
      <c r="AF26" s="158">
        <f t="shared" si="8"/>
        <v>-6.2089225552473035</v>
      </c>
      <c r="AG26" s="158">
        <f t="shared" si="9"/>
        <v>6.994864573487094</v>
      </c>
      <c r="AH26" s="158">
        <f t="shared" si="10"/>
        <v>-1.7222737102255037</v>
      </c>
      <c r="AI26" s="158">
        <f t="shared" si="11"/>
        <v>-6.7222737102255037</v>
      </c>
      <c r="AJ26" s="158">
        <f t="shared" si="12"/>
        <v>3.2777262897744963</v>
      </c>
      <c r="AK26" s="158">
        <f t="shared" si="13"/>
        <v>-5.2302892987023748</v>
      </c>
      <c r="AL26" s="158">
        <f t="shared" si="14"/>
        <v>1.7857418782513674</v>
      </c>
      <c r="AM26" s="158">
        <f t="shared" si="15"/>
        <v>-1.688926497186239</v>
      </c>
      <c r="AN26" s="158">
        <f t="shared" si="16"/>
        <v>-6.6889264971862392</v>
      </c>
      <c r="AO26" s="158">
        <f t="shared" si="17"/>
        <v>3.3110735028137608</v>
      </c>
      <c r="AP26" s="158">
        <f t="shared" si="18"/>
        <v>-5.146445512235676</v>
      </c>
      <c r="AQ26" s="158">
        <f t="shared" si="19"/>
        <v>1.7685925178631983</v>
      </c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</row>
    <row r="27" spans="1:130" s="5" customFormat="1" x14ac:dyDescent="0.25">
      <c r="A27" s="36" t="s">
        <v>20</v>
      </c>
      <c r="B27" s="49" t="s">
        <v>100</v>
      </c>
      <c r="C27" s="36" t="s">
        <v>200</v>
      </c>
      <c r="D27" s="40" t="s">
        <v>110</v>
      </c>
      <c r="E27" s="134">
        <v>446.86367000000001</v>
      </c>
      <c r="F27" s="134">
        <f t="shared" si="20"/>
        <v>447.9</v>
      </c>
      <c r="G27" s="194">
        <v>0.90171000000000001</v>
      </c>
      <c r="H27" s="194">
        <v>0.13461999999999999</v>
      </c>
      <c r="I27" s="188">
        <f t="shared" si="21"/>
        <v>1.03633</v>
      </c>
      <c r="J27" s="38">
        <f t="shared" si="22"/>
        <v>2317.0910790949515</v>
      </c>
      <c r="K27" s="89"/>
      <c r="L27" s="89">
        <v>447.7</v>
      </c>
      <c r="M27" s="94">
        <v>0.89480000000000004</v>
      </c>
      <c r="N27" s="94">
        <v>0.13320000000000001</v>
      </c>
      <c r="O27" s="94">
        <v>1.028</v>
      </c>
      <c r="P27" s="90">
        <v>2299</v>
      </c>
      <c r="Q27" s="38">
        <f t="shared" si="25"/>
        <v>87.04280155642023</v>
      </c>
      <c r="R27" s="38">
        <f t="shared" si="26"/>
        <v>-0.76632176642157357</v>
      </c>
      <c r="S27" s="38">
        <f t="shared" si="27"/>
        <v>12.957198443579768</v>
      </c>
      <c r="T27" s="38">
        <f t="shared" si="28"/>
        <v>-1.0548209775664663</v>
      </c>
      <c r="U27" s="38">
        <f t="shared" si="23"/>
        <v>-0.80379801800584261</v>
      </c>
      <c r="V27" s="38">
        <f t="shared" si="24"/>
        <v>-0.78076685280829916</v>
      </c>
      <c r="W27" s="175"/>
      <c r="X27" s="158">
        <f t="shared" si="0"/>
        <v>-2.1193623079224144</v>
      </c>
      <c r="Y27" s="158">
        <f t="shared" si="1"/>
        <v>-7.1193623079224144</v>
      </c>
      <c r="Z27" s="158">
        <f t="shared" si="2"/>
        <v>2.8806376920775856</v>
      </c>
      <c r="AA27" s="158">
        <f t="shared" si="3"/>
        <v>-6.5711796288909285</v>
      </c>
      <c r="AB27" s="158">
        <f t="shared" si="4"/>
        <v>2.3324550130460997</v>
      </c>
      <c r="AC27" s="158">
        <f t="shared" si="5"/>
        <v>0.39297100911989524</v>
      </c>
      <c r="AD27" s="158">
        <f t="shared" si="6"/>
        <v>-4.6070289908801048</v>
      </c>
      <c r="AE27" s="158">
        <f t="shared" si="7"/>
        <v>5.3929710091198952</v>
      </c>
      <c r="AF27" s="158">
        <f t="shared" si="8"/>
        <v>-6.2089225552473035</v>
      </c>
      <c r="AG27" s="158">
        <f t="shared" si="9"/>
        <v>6.994864573487094</v>
      </c>
      <c r="AH27" s="158">
        <f t="shared" si="10"/>
        <v>-1.7222737102255037</v>
      </c>
      <c r="AI27" s="158">
        <f t="shared" si="11"/>
        <v>-6.7222737102255037</v>
      </c>
      <c r="AJ27" s="158">
        <f t="shared" si="12"/>
        <v>3.2777262897744963</v>
      </c>
      <c r="AK27" s="158">
        <f t="shared" si="13"/>
        <v>-5.2302892987023748</v>
      </c>
      <c r="AL27" s="158">
        <f t="shared" si="14"/>
        <v>1.7857418782513674</v>
      </c>
      <c r="AM27" s="158">
        <f t="shared" si="15"/>
        <v>-1.688926497186239</v>
      </c>
      <c r="AN27" s="158">
        <f t="shared" si="16"/>
        <v>-6.6889264971862392</v>
      </c>
      <c r="AO27" s="158">
        <f t="shared" si="17"/>
        <v>3.3110735028137608</v>
      </c>
      <c r="AP27" s="158">
        <f t="shared" si="18"/>
        <v>-5.146445512235676</v>
      </c>
      <c r="AQ27" s="158">
        <f t="shared" si="19"/>
        <v>1.7685925178631983</v>
      </c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</row>
    <row r="28" spans="1:130" s="5" customFormat="1" x14ac:dyDescent="0.25">
      <c r="A28" s="36" t="s">
        <v>21</v>
      </c>
      <c r="B28" s="49" t="s">
        <v>101</v>
      </c>
      <c r="C28" s="36" t="s">
        <v>44</v>
      </c>
      <c r="D28" s="40" t="s">
        <v>108</v>
      </c>
      <c r="E28" s="134">
        <v>446.96019999999999</v>
      </c>
      <c r="F28" s="134">
        <f t="shared" si="20"/>
        <v>448</v>
      </c>
      <c r="G28" s="194">
        <v>0.90515000000000001</v>
      </c>
      <c r="H28" s="194">
        <v>0.13464999999999999</v>
      </c>
      <c r="I28" s="188">
        <f t="shared" si="21"/>
        <v>1.0398000000000001</v>
      </c>
      <c r="J28" s="38">
        <f t="shared" si="22"/>
        <v>2324.3410582984106</v>
      </c>
      <c r="K28" s="90">
        <v>445.3</v>
      </c>
      <c r="L28" s="89">
        <v>446.3</v>
      </c>
      <c r="M28" s="94">
        <v>0.88190000000000002</v>
      </c>
      <c r="N28" s="90">
        <v>0.13650000000000001</v>
      </c>
      <c r="O28" s="94">
        <v>1.0184</v>
      </c>
      <c r="P28" s="90">
        <v>2285</v>
      </c>
      <c r="Q28" s="38">
        <f t="shared" si="25"/>
        <v>86.596622152395923</v>
      </c>
      <c r="R28" s="38">
        <f t="shared" si="26"/>
        <v>-2.5686350328674794</v>
      </c>
      <c r="S28" s="38">
        <f t="shared" si="27"/>
        <v>13.403377847604087</v>
      </c>
      <c r="T28" s="38">
        <f t="shared" si="28"/>
        <v>1.373932417378402</v>
      </c>
      <c r="U28" s="38">
        <f t="shared" si="23"/>
        <v>-2.058088093864213</v>
      </c>
      <c r="V28" s="38">
        <f t="shared" si="24"/>
        <v>-1.6925682295183997</v>
      </c>
      <c r="W28" s="175" t="s">
        <v>204</v>
      </c>
      <c r="X28" s="158">
        <f t="shared" si="0"/>
        <v>-2.1193623079224144</v>
      </c>
      <c r="Y28" s="158">
        <f t="shared" si="1"/>
        <v>-7.1193623079224144</v>
      </c>
      <c r="Z28" s="158">
        <f t="shared" si="2"/>
        <v>2.8806376920775856</v>
      </c>
      <c r="AA28" s="158">
        <f t="shared" si="3"/>
        <v>-6.5711796288909285</v>
      </c>
      <c r="AB28" s="158">
        <f t="shared" si="4"/>
        <v>2.3324550130460997</v>
      </c>
      <c r="AC28" s="158">
        <f t="shared" si="5"/>
        <v>0.39297100911989524</v>
      </c>
      <c r="AD28" s="158">
        <f t="shared" si="6"/>
        <v>-4.6070289908801048</v>
      </c>
      <c r="AE28" s="158">
        <f t="shared" si="7"/>
        <v>5.3929710091198952</v>
      </c>
      <c r="AF28" s="158">
        <f t="shared" si="8"/>
        <v>-6.2089225552473035</v>
      </c>
      <c r="AG28" s="158">
        <f t="shared" si="9"/>
        <v>6.994864573487094</v>
      </c>
      <c r="AH28" s="158">
        <f t="shared" si="10"/>
        <v>-1.7222737102255037</v>
      </c>
      <c r="AI28" s="158">
        <f t="shared" si="11"/>
        <v>-6.7222737102255037</v>
      </c>
      <c r="AJ28" s="158">
        <f t="shared" si="12"/>
        <v>3.2777262897744963</v>
      </c>
      <c r="AK28" s="158">
        <f t="shared" si="13"/>
        <v>-5.2302892987023748</v>
      </c>
      <c r="AL28" s="158">
        <f t="shared" si="14"/>
        <v>1.7857418782513674</v>
      </c>
      <c r="AM28" s="158">
        <f t="shared" si="15"/>
        <v>-1.688926497186239</v>
      </c>
      <c r="AN28" s="158">
        <f t="shared" si="16"/>
        <v>-6.6889264971862392</v>
      </c>
      <c r="AO28" s="158">
        <f t="shared" si="17"/>
        <v>3.3110735028137608</v>
      </c>
      <c r="AP28" s="158">
        <f t="shared" si="18"/>
        <v>-5.146445512235676</v>
      </c>
      <c r="AQ28" s="158">
        <f t="shared" si="19"/>
        <v>1.7685925178631983</v>
      </c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</row>
    <row r="29" spans="1:130" s="5" customFormat="1" x14ac:dyDescent="0.25">
      <c r="A29" s="36" t="s">
        <v>21</v>
      </c>
      <c r="B29" s="49" t="s">
        <v>101</v>
      </c>
      <c r="C29" s="36" t="s">
        <v>44</v>
      </c>
      <c r="D29" s="40" t="s">
        <v>109</v>
      </c>
      <c r="E29" s="134">
        <v>445.66523000000001</v>
      </c>
      <c r="F29" s="134">
        <f t="shared" si="20"/>
        <v>446.7</v>
      </c>
      <c r="G29" s="194">
        <v>0.89990000000000003</v>
      </c>
      <c r="H29" s="194">
        <v>0.13486999999999999</v>
      </c>
      <c r="I29" s="188">
        <f t="shared" si="21"/>
        <v>1.03477</v>
      </c>
      <c r="J29" s="38">
        <f t="shared" si="22"/>
        <v>2319.8222596247597</v>
      </c>
      <c r="K29" s="90">
        <v>440.6</v>
      </c>
      <c r="L29" s="89">
        <v>441.6</v>
      </c>
      <c r="M29" s="94">
        <v>0.87409999999999999</v>
      </c>
      <c r="N29" s="94">
        <v>0.13780000000000001</v>
      </c>
      <c r="O29" s="90">
        <v>1.0119</v>
      </c>
      <c r="P29" s="90">
        <v>2295</v>
      </c>
      <c r="Q29" s="38">
        <f t="shared" si="25"/>
        <v>86.382053562604995</v>
      </c>
      <c r="R29" s="38">
        <f t="shared" si="26"/>
        <v>-2.8669852205800694</v>
      </c>
      <c r="S29" s="38">
        <f t="shared" si="27"/>
        <v>13.617946437395002</v>
      </c>
      <c r="T29" s="38">
        <f t="shared" si="28"/>
        <v>2.1724623711722519</v>
      </c>
      <c r="U29" s="38">
        <f t="shared" si="23"/>
        <v>-2.2101529808556437</v>
      </c>
      <c r="V29" s="38">
        <f t="shared" si="24"/>
        <v>-1.0700069594458836</v>
      </c>
      <c r="W29" s="175" t="s">
        <v>204</v>
      </c>
      <c r="X29" s="158">
        <f t="shared" si="0"/>
        <v>-2.1193623079224144</v>
      </c>
      <c r="Y29" s="158">
        <f t="shared" si="1"/>
        <v>-7.1193623079224144</v>
      </c>
      <c r="Z29" s="158">
        <f t="shared" si="2"/>
        <v>2.8806376920775856</v>
      </c>
      <c r="AA29" s="158">
        <f t="shared" si="3"/>
        <v>-6.5711796288909285</v>
      </c>
      <c r="AB29" s="158">
        <f t="shared" si="4"/>
        <v>2.3324550130460997</v>
      </c>
      <c r="AC29" s="158">
        <f t="shared" si="5"/>
        <v>0.39297100911989524</v>
      </c>
      <c r="AD29" s="158">
        <f t="shared" si="6"/>
        <v>-4.6070289908801048</v>
      </c>
      <c r="AE29" s="158">
        <f t="shared" si="7"/>
        <v>5.3929710091198952</v>
      </c>
      <c r="AF29" s="158">
        <f t="shared" si="8"/>
        <v>-6.2089225552473035</v>
      </c>
      <c r="AG29" s="158">
        <f t="shared" si="9"/>
        <v>6.994864573487094</v>
      </c>
      <c r="AH29" s="158">
        <f t="shared" si="10"/>
        <v>-1.7222737102255037</v>
      </c>
      <c r="AI29" s="158">
        <f t="shared" si="11"/>
        <v>-6.7222737102255037</v>
      </c>
      <c r="AJ29" s="158">
        <f t="shared" si="12"/>
        <v>3.2777262897744963</v>
      </c>
      <c r="AK29" s="158">
        <f t="shared" si="13"/>
        <v>-5.2302892987023748</v>
      </c>
      <c r="AL29" s="158">
        <f t="shared" si="14"/>
        <v>1.7857418782513674</v>
      </c>
      <c r="AM29" s="158">
        <f t="shared" si="15"/>
        <v>-1.688926497186239</v>
      </c>
      <c r="AN29" s="158">
        <f t="shared" si="16"/>
        <v>-6.6889264971862392</v>
      </c>
      <c r="AO29" s="158">
        <f t="shared" si="17"/>
        <v>3.3110735028137608</v>
      </c>
      <c r="AP29" s="158">
        <f t="shared" si="18"/>
        <v>-5.146445512235676</v>
      </c>
      <c r="AQ29" s="158">
        <f t="shared" si="19"/>
        <v>1.7685925178631983</v>
      </c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</row>
    <row r="30" spans="1:130" s="5" customFormat="1" x14ac:dyDescent="0.25">
      <c r="A30" s="36" t="s">
        <v>21</v>
      </c>
      <c r="B30" s="49" t="s">
        <v>101</v>
      </c>
      <c r="C30" s="36" t="s">
        <v>44</v>
      </c>
      <c r="D30" s="40" t="s">
        <v>110</v>
      </c>
      <c r="E30" s="134">
        <v>447.16478999999993</v>
      </c>
      <c r="F30" s="134">
        <f t="shared" si="20"/>
        <v>448.19999999999993</v>
      </c>
      <c r="G30" s="194">
        <v>0.90019000000000005</v>
      </c>
      <c r="H30" s="194">
        <v>0.13502</v>
      </c>
      <c r="I30" s="188">
        <f t="shared" si="21"/>
        <v>1.03521</v>
      </c>
      <c r="J30" s="38">
        <f t="shared" si="22"/>
        <v>2313.031820911865</v>
      </c>
      <c r="K30" s="90">
        <v>447.1</v>
      </c>
      <c r="L30" s="89">
        <v>448.1</v>
      </c>
      <c r="M30" s="90">
        <v>0.87809999999999999</v>
      </c>
      <c r="N30" s="94">
        <v>0.1391</v>
      </c>
      <c r="O30" s="94">
        <v>1.0172000000000001</v>
      </c>
      <c r="P30" s="90">
        <v>2273</v>
      </c>
      <c r="Q30" s="38">
        <f t="shared" si="25"/>
        <v>86.325206449075893</v>
      </c>
      <c r="R30" s="38">
        <f t="shared" si="26"/>
        <v>-2.4539263933169724</v>
      </c>
      <c r="S30" s="38">
        <f t="shared" si="27"/>
        <v>13.674793550924106</v>
      </c>
      <c r="T30" s="38">
        <f t="shared" si="28"/>
        <v>3.0217745519182344</v>
      </c>
      <c r="U30" s="38">
        <f t="shared" si="23"/>
        <v>-1.7397436268969446</v>
      </c>
      <c r="V30" s="38">
        <f t="shared" si="24"/>
        <v>-1.7307077468602778</v>
      </c>
      <c r="W30" s="175" t="s">
        <v>204</v>
      </c>
      <c r="X30" s="158">
        <f t="shared" si="0"/>
        <v>-2.1193623079224144</v>
      </c>
      <c r="Y30" s="158">
        <f t="shared" si="1"/>
        <v>-7.1193623079224144</v>
      </c>
      <c r="Z30" s="158">
        <f t="shared" si="2"/>
        <v>2.8806376920775856</v>
      </c>
      <c r="AA30" s="158">
        <f t="shared" si="3"/>
        <v>-6.5711796288909285</v>
      </c>
      <c r="AB30" s="158">
        <f t="shared" si="4"/>
        <v>2.3324550130460997</v>
      </c>
      <c r="AC30" s="158">
        <f t="shared" si="5"/>
        <v>0.39297100911989524</v>
      </c>
      <c r="AD30" s="158">
        <f t="shared" si="6"/>
        <v>-4.6070289908801048</v>
      </c>
      <c r="AE30" s="158">
        <f t="shared" si="7"/>
        <v>5.3929710091198952</v>
      </c>
      <c r="AF30" s="158">
        <f t="shared" si="8"/>
        <v>-6.2089225552473035</v>
      </c>
      <c r="AG30" s="158">
        <f t="shared" si="9"/>
        <v>6.994864573487094</v>
      </c>
      <c r="AH30" s="158">
        <f t="shared" si="10"/>
        <v>-1.7222737102255037</v>
      </c>
      <c r="AI30" s="158">
        <f t="shared" si="11"/>
        <v>-6.7222737102255037</v>
      </c>
      <c r="AJ30" s="158">
        <f t="shared" si="12"/>
        <v>3.2777262897744963</v>
      </c>
      <c r="AK30" s="158">
        <f t="shared" si="13"/>
        <v>-5.2302892987023748</v>
      </c>
      <c r="AL30" s="158">
        <f t="shared" si="14"/>
        <v>1.7857418782513674</v>
      </c>
      <c r="AM30" s="158">
        <f t="shared" si="15"/>
        <v>-1.688926497186239</v>
      </c>
      <c r="AN30" s="158">
        <f t="shared" si="16"/>
        <v>-6.6889264971862392</v>
      </c>
      <c r="AO30" s="158">
        <f t="shared" si="17"/>
        <v>3.3110735028137608</v>
      </c>
      <c r="AP30" s="158">
        <f t="shared" si="18"/>
        <v>-5.146445512235676</v>
      </c>
      <c r="AQ30" s="158">
        <f t="shared" si="19"/>
        <v>1.7685925178631983</v>
      </c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</row>
    <row r="31" spans="1:130" s="5" customFormat="1" x14ac:dyDescent="0.25">
      <c r="A31" s="36" t="s">
        <v>22</v>
      </c>
      <c r="B31" s="49" t="s">
        <v>102</v>
      </c>
      <c r="C31" s="36" t="s">
        <v>121</v>
      </c>
      <c r="D31" s="40" t="s">
        <v>108</v>
      </c>
      <c r="E31" s="134">
        <v>446.56059999999997</v>
      </c>
      <c r="F31" s="134">
        <f t="shared" si="20"/>
        <v>447.59999999999997</v>
      </c>
      <c r="G31" s="194">
        <v>0.90456999999999999</v>
      </c>
      <c r="H31" s="194">
        <v>0.13483000000000001</v>
      </c>
      <c r="I31" s="188">
        <f t="shared" si="21"/>
        <v>1.0394000000000001</v>
      </c>
      <c r="J31" s="38">
        <f t="shared" si="22"/>
        <v>2325.5249808400345</v>
      </c>
      <c r="K31" s="155"/>
      <c r="L31" s="89">
        <v>447.3</v>
      </c>
      <c r="M31" s="94">
        <v>0.8881</v>
      </c>
      <c r="N31" s="94">
        <v>0.1363</v>
      </c>
      <c r="O31" s="90">
        <v>1.0244</v>
      </c>
      <c r="P31" s="90">
        <v>2293</v>
      </c>
      <c r="Q31" s="38">
        <f t="shared" si="25"/>
        <v>86.694650527137838</v>
      </c>
      <c r="R31" s="38">
        <f t="shared" si="26"/>
        <v>-1.8207546126889</v>
      </c>
      <c r="S31" s="38">
        <f t="shared" si="27"/>
        <v>13.305349472862163</v>
      </c>
      <c r="T31" s="38">
        <f t="shared" si="28"/>
        <v>1.0902618111696203</v>
      </c>
      <c r="U31" s="38">
        <f t="shared" si="23"/>
        <v>-1.4431402732345702</v>
      </c>
      <c r="V31" s="38">
        <f t="shared" si="24"/>
        <v>-1.3986081038908329</v>
      </c>
      <c r="W31" s="175"/>
      <c r="X31" s="158">
        <f t="shared" si="0"/>
        <v>-2.1193623079224144</v>
      </c>
      <c r="Y31" s="158">
        <f t="shared" si="1"/>
        <v>-7.1193623079224144</v>
      </c>
      <c r="Z31" s="158">
        <f t="shared" si="2"/>
        <v>2.8806376920775856</v>
      </c>
      <c r="AA31" s="158">
        <f t="shared" si="3"/>
        <v>-6.5711796288909285</v>
      </c>
      <c r="AB31" s="158">
        <f t="shared" si="4"/>
        <v>2.3324550130460997</v>
      </c>
      <c r="AC31" s="158">
        <f t="shared" si="5"/>
        <v>0.39297100911989524</v>
      </c>
      <c r="AD31" s="158">
        <f t="shared" si="6"/>
        <v>-4.6070289908801048</v>
      </c>
      <c r="AE31" s="158">
        <f t="shared" si="7"/>
        <v>5.3929710091198952</v>
      </c>
      <c r="AF31" s="158">
        <f t="shared" si="8"/>
        <v>-6.2089225552473035</v>
      </c>
      <c r="AG31" s="158">
        <f t="shared" si="9"/>
        <v>6.994864573487094</v>
      </c>
      <c r="AH31" s="158">
        <f t="shared" si="10"/>
        <v>-1.7222737102255037</v>
      </c>
      <c r="AI31" s="158">
        <f t="shared" si="11"/>
        <v>-6.7222737102255037</v>
      </c>
      <c r="AJ31" s="158">
        <f t="shared" si="12"/>
        <v>3.2777262897744963</v>
      </c>
      <c r="AK31" s="158">
        <f t="shared" si="13"/>
        <v>-5.2302892987023748</v>
      </c>
      <c r="AL31" s="158">
        <f t="shared" si="14"/>
        <v>1.7857418782513674</v>
      </c>
      <c r="AM31" s="158">
        <f t="shared" si="15"/>
        <v>-1.688926497186239</v>
      </c>
      <c r="AN31" s="158">
        <f t="shared" si="16"/>
        <v>-6.6889264971862392</v>
      </c>
      <c r="AO31" s="158">
        <f t="shared" si="17"/>
        <v>3.3110735028137608</v>
      </c>
      <c r="AP31" s="158">
        <f t="shared" si="18"/>
        <v>-5.146445512235676</v>
      </c>
      <c r="AQ31" s="158">
        <f t="shared" si="19"/>
        <v>1.7685925178631983</v>
      </c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</row>
    <row r="32" spans="1:130" s="5" customFormat="1" x14ac:dyDescent="0.25">
      <c r="A32" s="36" t="s">
        <v>22</v>
      </c>
      <c r="B32" s="49" t="s">
        <v>102</v>
      </c>
      <c r="C32" s="36" t="s">
        <v>173</v>
      </c>
      <c r="D32" s="40" t="s">
        <v>109</v>
      </c>
      <c r="E32" s="134">
        <v>446.36163999999997</v>
      </c>
      <c r="F32" s="134">
        <f t="shared" si="20"/>
        <v>447.4</v>
      </c>
      <c r="G32" s="194">
        <v>0.90368999999999999</v>
      </c>
      <c r="H32" s="194">
        <v>0.13467000000000001</v>
      </c>
      <c r="I32" s="188">
        <f t="shared" si="21"/>
        <v>1.0383599999999999</v>
      </c>
      <c r="J32" s="38">
        <f t="shared" si="22"/>
        <v>2324.2347819559741</v>
      </c>
      <c r="K32" s="90"/>
      <c r="L32" s="90">
        <v>447.3</v>
      </c>
      <c r="M32" s="94">
        <v>0.88170000000000004</v>
      </c>
      <c r="N32" s="94">
        <v>0.1241</v>
      </c>
      <c r="O32" s="94">
        <v>1.0058</v>
      </c>
      <c r="P32" s="90">
        <v>2252</v>
      </c>
      <c r="Q32" s="38">
        <f t="shared" si="25"/>
        <v>87.661562934977127</v>
      </c>
      <c r="R32" s="38">
        <f t="shared" si="26"/>
        <v>-2.4333565713906267</v>
      </c>
      <c r="S32" s="38">
        <f t="shared" si="27"/>
        <v>12.338437065022866</v>
      </c>
      <c r="T32" s="38">
        <f t="shared" si="28"/>
        <v>-7.8488156233756659</v>
      </c>
      <c r="U32" s="38">
        <f t="shared" si="23"/>
        <v>-3.1357140105550991</v>
      </c>
      <c r="V32" s="38">
        <f t="shared" si="24"/>
        <v>-3.1078952314440649</v>
      </c>
      <c r="W32" s="175"/>
      <c r="X32" s="158">
        <f t="shared" si="0"/>
        <v>-2.1193623079224144</v>
      </c>
      <c r="Y32" s="158">
        <f t="shared" si="1"/>
        <v>-7.1193623079224144</v>
      </c>
      <c r="Z32" s="158">
        <f t="shared" si="2"/>
        <v>2.8806376920775856</v>
      </c>
      <c r="AA32" s="158">
        <f t="shared" si="3"/>
        <v>-6.5711796288909285</v>
      </c>
      <c r="AB32" s="158">
        <f t="shared" si="4"/>
        <v>2.3324550130460997</v>
      </c>
      <c r="AC32" s="158">
        <f t="shared" si="5"/>
        <v>0.39297100911989524</v>
      </c>
      <c r="AD32" s="158">
        <f t="shared" si="6"/>
        <v>-4.6070289908801048</v>
      </c>
      <c r="AE32" s="158">
        <f t="shared" si="7"/>
        <v>5.3929710091198952</v>
      </c>
      <c r="AF32" s="158">
        <f t="shared" si="8"/>
        <v>-6.2089225552473035</v>
      </c>
      <c r="AG32" s="158">
        <f t="shared" si="9"/>
        <v>6.994864573487094</v>
      </c>
      <c r="AH32" s="158">
        <f t="shared" si="10"/>
        <v>-1.7222737102255037</v>
      </c>
      <c r="AI32" s="158">
        <f t="shared" si="11"/>
        <v>-6.7222737102255037</v>
      </c>
      <c r="AJ32" s="158">
        <f t="shared" si="12"/>
        <v>3.2777262897744963</v>
      </c>
      <c r="AK32" s="158">
        <f t="shared" si="13"/>
        <v>-5.2302892987023748</v>
      </c>
      <c r="AL32" s="158">
        <f t="shared" si="14"/>
        <v>1.7857418782513674</v>
      </c>
      <c r="AM32" s="158">
        <f t="shared" si="15"/>
        <v>-1.688926497186239</v>
      </c>
      <c r="AN32" s="158">
        <f t="shared" si="16"/>
        <v>-6.6889264971862392</v>
      </c>
      <c r="AO32" s="158">
        <f t="shared" si="17"/>
        <v>3.3110735028137608</v>
      </c>
      <c r="AP32" s="158">
        <f t="shared" si="18"/>
        <v>-5.146445512235676</v>
      </c>
      <c r="AQ32" s="158">
        <f t="shared" si="19"/>
        <v>1.7685925178631983</v>
      </c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</row>
    <row r="33" spans="1:130" s="5" customFormat="1" x14ac:dyDescent="0.25">
      <c r="A33" s="36" t="s">
        <v>22</v>
      </c>
      <c r="B33" s="49" t="s">
        <v>102</v>
      </c>
      <c r="C33" s="36" t="s">
        <v>203</v>
      </c>
      <c r="D33" s="40" t="s">
        <v>110</v>
      </c>
      <c r="E33" s="134">
        <v>446.16379000000001</v>
      </c>
      <c r="F33" s="134">
        <f t="shared" si="20"/>
        <v>447.2</v>
      </c>
      <c r="G33" s="194">
        <v>0.90107999999999999</v>
      </c>
      <c r="H33" s="194">
        <v>0.13513</v>
      </c>
      <c r="I33" s="188">
        <f t="shared" si="21"/>
        <v>1.0362100000000001</v>
      </c>
      <c r="J33" s="38">
        <f t="shared" si="22"/>
        <v>2320.4541389877759</v>
      </c>
      <c r="K33" s="90"/>
      <c r="L33" s="89">
        <v>447.1</v>
      </c>
      <c r="M33" s="94">
        <v>0.8881</v>
      </c>
      <c r="N33" s="94">
        <v>0.13500000000000001</v>
      </c>
      <c r="O33" s="90">
        <v>1.0230999999999999</v>
      </c>
      <c r="P33" s="90">
        <v>2292</v>
      </c>
      <c r="Q33" s="38">
        <f t="shared" si="25"/>
        <v>86.804808914084646</v>
      </c>
      <c r="R33" s="38">
        <f t="shared" si="26"/>
        <v>-1.4404936298663815</v>
      </c>
      <c r="S33" s="38">
        <f t="shared" si="27"/>
        <v>13.195191085915358</v>
      </c>
      <c r="T33" s="38">
        <f t="shared" si="28"/>
        <v>-9.6203655738911584E-2</v>
      </c>
      <c r="U33" s="38">
        <f t="shared" si="23"/>
        <v>-1.2651875585064973</v>
      </c>
      <c r="V33" s="38">
        <f t="shared" si="24"/>
        <v>-1.2262314738177971</v>
      </c>
      <c r="W33" s="175"/>
      <c r="X33" s="158">
        <f t="shared" si="0"/>
        <v>-2.1193623079224144</v>
      </c>
      <c r="Y33" s="158">
        <f t="shared" si="1"/>
        <v>-7.1193623079224144</v>
      </c>
      <c r="Z33" s="158">
        <f t="shared" si="2"/>
        <v>2.8806376920775856</v>
      </c>
      <c r="AA33" s="158">
        <f t="shared" si="3"/>
        <v>-6.5711796288909285</v>
      </c>
      <c r="AB33" s="158">
        <f t="shared" si="4"/>
        <v>2.3324550130460997</v>
      </c>
      <c r="AC33" s="158">
        <f t="shared" si="5"/>
        <v>0.39297100911989524</v>
      </c>
      <c r="AD33" s="158">
        <f t="shared" si="6"/>
        <v>-4.6070289908801048</v>
      </c>
      <c r="AE33" s="158">
        <f t="shared" si="7"/>
        <v>5.3929710091198952</v>
      </c>
      <c r="AF33" s="158">
        <f t="shared" si="8"/>
        <v>-6.2089225552473035</v>
      </c>
      <c r="AG33" s="158">
        <f t="shared" si="9"/>
        <v>6.994864573487094</v>
      </c>
      <c r="AH33" s="158">
        <f t="shared" si="10"/>
        <v>-1.7222737102255037</v>
      </c>
      <c r="AI33" s="158">
        <f t="shared" si="11"/>
        <v>-6.7222737102255037</v>
      </c>
      <c r="AJ33" s="158">
        <f t="shared" si="12"/>
        <v>3.2777262897744963</v>
      </c>
      <c r="AK33" s="158">
        <f t="shared" si="13"/>
        <v>-5.2302892987023748</v>
      </c>
      <c r="AL33" s="158">
        <f t="shared" si="14"/>
        <v>1.7857418782513674</v>
      </c>
      <c r="AM33" s="158">
        <f t="shared" si="15"/>
        <v>-1.688926497186239</v>
      </c>
      <c r="AN33" s="158">
        <f t="shared" si="16"/>
        <v>-6.6889264971862392</v>
      </c>
      <c r="AO33" s="158">
        <f t="shared" si="17"/>
        <v>3.3110735028137608</v>
      </c>
      <c r="AP33" s="158">
        <f t="shared" si="18"/>
        <v>-5.146445512235676</v>
      </c>
      <c r="AQ33" s="158">
        <f t="shared" si="19"/>
        <v>1.7685925178631983</v>
      </c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</row>
    <row r="34" spans="1:130" s="5" customFormat="1" x14ac:dyDescent="0.25">
      <c r="A34" s="36" t="s">
        <v>23</v>
      </c>
      <c r="B34" s="49" t="s">
        <v>103</v>
      </c>
      <c r="C34" s="36" t="s">
        <v>43</v>
      </c>
      <c r="D34" s="40" t="s">
        <v>108</v>
      </c>
      <c r="E34" s="134">
        <v>446.46259999999995</v>
      </c>
      <c r="F34" s="134">
        <f t="shared" si="20"/>
        <v>447.49999999999994</v>
      </c>
      <c r="G34" s="194">
        <v>0.90214000000000005</v>
      </c>
      <c r="H34" s="194">
        <v>0.13525999999999999</v>
      </c>
      <c r="I34" s="188">
        <f t="shared" si="21"/>
        <v>1.0374000000000001</v>
      </c>
      <c r="J34" s="38">
        <f t="shared" si="22"/>
        <v>2321.5631879035636</v>
      </c>
      <c r="K34" s="90"/>
      <c r="L34" s="89">
        <v>447.5</v>
      </c>
      <c r="M34" s="90">
        <v>0.89370000000000005</v>
      </c>
      <c r="N34" s="94">
        <v>0.14000000000000001</v>
      </c>
      <c r="O34" s="94">
        <v>1.0337000000000001</v>
      </c>
      <c r="P34" s="90">
        <v>2313</v>
      </c>
      <c r="Q34" s="38">
        <f t="shared" si="25"/>
        <v>86.456418690142215</v>
      </c>
      <c r="R34" s="38">
        <f t="shared" si="26"/>
        <v>-0.93555324007360308</v>
      </c>
      <c r="S34" s="38">
        <f t="shared" si="27"/>
        <v>13.543581309857794</v>
      </c>
      <c r="T34" s="38">
        <f t="shared" si="28"/>
        <v>3.5043619695401618</v>
      </c>
      <c r="U34" s="38">
        <f t="shared" si="23"/>
        <v>-0.35666088297667592</v>
      </c>
      <c r="V34" s="38">
        <f t="shared" si="24"/>
        <v>-0.36885439725189767</v>
      </c>
      <c r="W34" s="175"/>
      <c r="X34" s="158">
        <f t="shared" si="0"/>
        <v>-2.1193623079224144</v>
      </c>
      <c r="Y34" s="158">
        <f t="shared" si="1"/>
        <v>-7.1193623079224144</v>
      </c>
      <c r="Z34" s="158">
        <f t="shared" si="2"/>
        <v>2.8806376920775856</v>
      </c>
      <c r="AA34" s="158">
        <f t="shared" si="3"/>
        <v>-6.5711796288909285</v>
      </c>
      <c r="AB34" s="158">
        <f t="shared" si="4"/>
        <v>2.3324550130460997</v>
      </c>
      <c r="AC34" s="158">
        <f t="shared" si="5"/>
        <v>0.39297100911989524</v>
      </c>
      <c r="AD34" s="158">
        <f t="shared" si="6"/>
        <v>-4.6070289908801048</v>
      </c>
      <c r="AE34" s="158">
        <f t="shared" si="7"/>
        <v>5.3929710091198952</v>
      </c>
      <c r="AF34" s="158">
        <f t="shared" si="8"/>
        <v>-6.2089225552473035</v>
      </c>
      <c r="AG34" s="158">
        <f t="shared" si="9"/>
        <v>6.994864573487094</v>
      </c>
      <c r="AH34" s="158">
        <f t="shared" si="10"/>
        <v>-1.7222737102255037</v>
      </c>
      <c r="AI34" s="158">
        <f t="shared" si="11"/>
        <v>-6.7222737102255037</v>
      </c>
      <c r="AJ34" s="158">
        <f t="shared" si="12"/>
        <v>3.2777262897744963</v>
      </c>
      <c r="AK34" s="158">
        <f t="shared" si="13"/>
        <v>-5.2302892987023748</v>
      </c>
      <c r="AL34" s="158">
        <f t="shared" si="14"/>
        <v>1.7857418782513674</v>
      </c>
      <c r="AM34" s="158">
        <f t="shared" si="15"/>
        <v>-1.688926497186239</v>
      </c>
      <c r="AN34" s="158">
        <f t="shared" si="16"/>
        <v>-6.6889264971862392</v>
      </c>
      <c r="AO34" s="158">
        <f t="shared" si="17"/>
        <v>3.3110735028137608</v>
      </c>
      <c r="AP34" s="158">
        <f t="shared" si="18"/>
        <v>-5.146445512235676</v>
      </c>
      <c r="AQ34" s="158">
        <f t="shared" si="19"/>
        <v>1.7685925178631983</v>
      </c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</row>
    <row r="35" spans="1:130" s="5" customFormat="1" x14ac:dyDescent="0.25">
      <c r="A35" s="36" t="s">
        <v>23</v>
      </c>
      <c r="B35" s="49" t="s">
        <v>103</v>
      </c>
      <c r="C35" s="36" t="s">
        <v>43</v>
      </c>
      <c r="D35" s="40" t="s">
        <v>109</v>
      </c>
      <c r="E35" s="134">
        <v>447.06161000000003</v>
      </c>
      <c r="F35" s="134">
        <f t="shared" si="20"/>
        <v>448.1</v>
      </c>
      <c r="G35" s="194">
        <v>0.90339999999999998</v>
      </c>
      <c r="H35" s="194">
        <v>0.13499</v>
      </c>
      <c r="I35" s="188">
        <f t="shared" si="21"/>
        <v>1.0383899999999999</v>
      </c>
      <c r="J35" s="38">
        <f t="shared" si="22"/>
        <v>2320.6658724793988</v>
      </c>
      <c r="K35" s="90"/>
      <c r="L35" s="89">
        <v>448.1</v>
      </c>
      <c r="M35" s="94">
        <v>0.89159999999999995</v>
      </c>
      <c r="N35" s="90">
        <v>0.13850000000000001</v>
      </c>
      <c r="O35" s="90">
        <v>1.0301</v>
      </c>
      <c r="P35" s="90">
        <v>2302</v>
      </c>
      <c r="Q35" s="38">
        <f t="shared" si="25"/>
        <v>86.554703426851759</v>
      </c>
      <c r="R35" s="38">
        <f t="shared" si="26"/>
        <v>-1.3061766659287175</v>
      </c>
      <c r="S35" s="38">
        <f t="shared" si="27"/>
        <v>13.445296573148239</v>
      </c>
      <c r="T35" s="38">
        <f t="shared" si="28"/>
        <v>2.6001926068597769</v>
      </c>
      <c r="U35" s="38">
        <f t="shared" si="23"/>
        <v>-0.79835129382986247</v>
      </c>
      <c r="V35" s="38">
        <f t="shared" si="24"/>
        <v>-0.80433261421887381</v>
      </c>
      <c r="W35" s="175"/>
      <c r="X35" s="158">
        <f t="shared" si="0"/>
        <v>-2.1193623079224144</v>
      </c>
      <c r="Y35" s="158">
        <f t="shared" si="1"/>
        <v>-7.1193623079224144</v>
      </c>
      <c r="Z35" s="158">
        <f t="shared" si="2"/>
        <v>2.8806376920775856</v>
      </c>
      <c r="AA35" s="158">
        <f t="shared" si="3"/>
        <v>-6.5711796288909285</v>
      </c>
      <c r="AB35" s="158">
        <f t="shared" si="4"/>
        <v>2.3324550130460997</v>
      </c>
      <c r="AC35" s="158">
        <f t="shared" si="5"/>
        <v>0.39297100911989524</v>
      </c>
      <c r="AD35" s="158">
        <f t="shared" si="6"/>
        <v>-4.6070289908801048</v>
      </c>
      <c r="AE35" s="158">
        <f t="shared" si="7"/>
        <v>5.3929710091198952</v>
      </c>
      <c r="AF35" s="158">
        <f t="shared" si="8"/>
        <v>-6.2089225552473035</v>
      </c>
      <c r="AG35" s="158">
        <f t="shared" si="9"/>
        <v>6.994864573487094</v>
      </c>
      <c r="AH35" s="158">
        <f t="shared" si="10"/>
        <v>-1.7222737102255037</v>
      </c>
      <c r="AI35" s="158">
        <f t="shared" si="11"/>
        <v>-6.7222737102255037</v>
      </c>
      <c r="AJ35" s="158">
        <f t="shared" si="12"/>
        <v>3.2777262897744963</v>
      </c>
      <c r="AK35" s="158">
        <f t="shared" si="13"/>
        <v>-5.2302892987023748</v>
      </c>
      <c r="AL35" s="158">
        <f t="shared" si="14"/>
        <v>1.7857418782513674</v>
      </c>
      <c r="AM35" s="158">
        <f t="shared" si="15"/>
        <v>-1.688926497186239</v>
      </c>
      <c r="AN35" s="158">
        <f t="shared" si="16"/>
        <v>-6.6889264971862392</v>
      </c>
      <c r="AO35" s="158">
        <f t="shared" si="17"/>
        <v>3.3110735028137608</v>
      </c>
      <c r="AP35" s="158">
        <f t="shared" si="18"/>
        <v>-5.146445512235676</v>
      </c>
      <c r="AQ35" s="158">
        <f t="shared" si="19"/>
        <v>1.7685925178631983</v>
      </c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</row>
    <row r="36" spans="1:130" s="5" customFormat="1" x14ac:dyDescent="0.25">
      <c r="A36" s="187" t="s">
        <v>23</v>
      </c>
      <c r="B36" s="132" t="s">
        <v>103</v>
      </c>
      <c r="C36" s="36" t="s">
        <v>43</v>
      </c>
      <c r="D36" s="40" t="s">
        <v>110</v>
      </c>
      <c r="E36" s="134">
        <v>447.26141999999993</v>
      </c>
      <c r="F36" s="134">
        <f t="shared" si="20"/>
        <v>448.2999999999999</v>
      </c>
      <c r="G36" s="194">
        <v>0.90346000000000004</v>
      </c>
      <c r="H36" s="194">
        <v>0.13511999999999999</v>
      </c>
      <c r="I36" s="188">
        <f t="shared" si="21"/>
        <v>1.0385800000000001</v>
      </c>
      <c r="J36" s="38">
        <f t="shared" si="22"/>
        <v>2320.0541075046945</v>
      </c>
      <c r="K36" s="90"/>
      <c r="L36" s="89">
        <v>448.3</v>
      </c>
      <c r="M36" s="94">
        <v>0.8931</v>
      </c>
      <c r="N36" s="90">
        <v>0.1396</v>
      </c>
      <c r="O36" s="94">
        <v>1.0327</v>
      </c>
      <c r="P36" s="90">
        <v>2307</v>
      </c>
      <c r="Q36" s="38">
        <f t="shared" si="25"/>
        <v>86.482037377747659</v>
      </c>
      <c r="R36" s="38">
        <f t="shared" si="26"/>
        <v>-1.1467026763774861</v>
      </c>
      <c r="S36" s="38">
        <f t="shared" si="27"/>
        <v>13.51796262225235</v>
      </c>
      <c r="T36" s="38">
        <f t="shared" si="28"/>
        <v>3.3155713439905359</v>
      </c>
      <c r="U36" s="38">
        <f t="shared" si="23"/>
        <v>-0.5661576383138619</v>
      </c>
      <c r="V36" s="38">
        <f t="shared" si="24"/>
        <v>-0.5626639250553791</v>
      </c>
      <c r="W36" s="175"/>
      <c r="X36" s="158">
        <f t="shared" ref="X36:X69" si="29">$R$74</f>
        <v>-2.1193623079224144</v>
      </c>
      <c r="Y36" s="158">
        <f t="shared" ref="Y36:Y69" si="30">$R$74-5</f>
        <v>-7.1193623079224144</v>
      </c>
      <c r="Z36" s="158">
        <f t="shared" ref="Z36:Z69" si="31">$R$74+5</f>
        <v>2.8806376920775856</v>
      </c>
      <c r="AA36" s="158">
        <f t="shared" ref="AA36:AA69" si="32">($R$74-(3*$R$77))</f>
        <v>-6.5711796288909285</v>
      </c>
      <c r="AB36" s="158">
        <f t="shared" ref="AB36:AB69" si="33">($R$74+(3*$R$77))</f>
        <v>2.3324550130460997</v>
      </c>
      <c r="AC36" s="158">
        <f t="shared" ref="AC36:AC69" si="34">$T$74</f>
        <v>0.39297100911989524</v>
      </c>
      <c r="AD36" s="158">
        <f t="shared" ref="AD36:AD69" si="35">$T$74-5</f>
        <v>-4.6070289908801048</v>
      </c>
      <c r="AE36" s="158">
        <f t="shared" ref="AE36:AE69" si="36">$T$74+5</f>
        <v>5.3929710091198952</v>
      </c>
      <c r="AF36" s="158">
        <f t="shared" ref="AF36:AF69" si="37">($T$74-(3*$T$77))</f>
        <v>-6.2089225552473035</v>
      </c>
      <c r="AG36" s="158">
        <f t="shared" ref="AG36:AG69" si="38">($T$74+(3*$T$77))</f>
        <v>6.994864573487094</v>
      </c>
      <c r="AH36" s="158">
        <f t="shared" ref="AH36:AH69" si="39">$U$74</f>
        <v>-1.7222737102255037</v>
      </c>
      <c r="AI36" s="158">
        <f t="shared" ref="AI36:AI69" si="40">$U$74-5</f>
        <v>-6.7222737102255037</v>
      </c>
      <c r="AJ36" s="158">
        <f t="shared" ref="AJ36:AJ69" si="41">$U$74+5</f>
        <v>3.2777262897744963</v>
      </c>
      <c r="AK36" s="158">
        <f t="shared" ref="AK36:AK69" si="42">($U$74-(3*$U$77))</f>
        <v>-5.2302892987023748</v>
      </c>
      <c r="AL36" s="158">
        <f t="shared" ref="AL36:AL69" si="43">($U$74+(3*$U$77))</f>
        <v>1.7857418782513674</v>
      </c>
      <c r="AM36" s="158">
        <f t="shared" ref="AM36:AM69" si="44">$V$74</f>
        <v>-1.688926497186239</v>
      </c>
      <c r="AN36" s="158">
        <f t="shared" ref="AN36:AN69" si="45">$V$74-5</f>
        <v>-6.6889264971862392</v>
      </c>
      <c r="AO36" s="158">
        <f t="shared" ref="AO36:AO69" si="46">$V$74+5</f>
        <v>3.3110735028137608</v>
      </c>
      <c r="AP36" s="158">
        <f t="shared" ref="AP36:AP69" si="47">($V$74-(3*$V$77))</f>
        <v>-5.146445512235676</v>
      </c>
      <c r="AQ36" s="158">
        <f t="shared" ref="AQ36:AQ69" si="48">($V$74+(3*$V$77))</f>
        <v>1.7685925178631983</v>
      </c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</row>
    <row r="37" spans="1:130" s="5" customFormat="1" x14ac:dyDescent="0.25">
      <c r="A37" s="36" t="s">
        <v>42</v>
      </c>
      <c r="B37" s="49" t="s">
        <v>182</v>
      </c>
      <c r="C37" s="36" t="s">
        <v>194</v>
      </c>
      <c r="D37" s="40" t="s">
        <v>108</v>
      </c>
      <c r="E37" s="134">
        <v>446.76334999999995</v>
      </c>
      <c r="F37" s="134">
        <f t="shared" si="20"/>
        <v>447.79999999999995</v>
      </c>
      <c r="G37" s="194">
        <v>0.90166999999999997</v>
      </c>
      <c r="H37" s="194">
        <v>0.13497999999999999</v>
      </c>
      <c r="I37" s="188">
        <f t="shared" si="21"/>
        <v>1.0366499999999998</v>
      </c>
      <c r="J37" s="38">
        <f t="shared" si="22"/>
        <v>2318.3259334880986</v>
      </c>
      <c r="K37" s="90">
        <v>446.5</v>
      </c>
      <c r="L37" s="90"/>
      <c r="M37" s="94">
        <v>0.87619999999999998</v>
      </c>
      <c r="N37" s="94">
        <v>0.14610000000000001</v>
      </c>
      <c r="O37" s="94">
        <v>1.0223</v>
      </c>
      <c r="P37" s="94">
        <v>2289.6999999999998</v>
      </c>
      <c r="Q37" s="38">
        <f t="shared" si="25"/>
        <v>85.708696077472368</v>
      </c>
      <c r="R37" s="38">
        <f t="shared" si="26"/>
        <v>-2.8247585036654201</v>
      </c>
      <c r="S37" s="38">
        <f t="shared" si="27"/>
        <v>14.291303922527634</v>
      </c>
      <c r="T37" s="38">
        <f t="shared" si="28"/>
        <v>8.2382575196325529</v>
      </c>
      <c r="U37" s="38">
        <f t="shared" si="23"/>
        <v>-1.3842666280808242</v>
      </c>
      <c r="V37" s="38">
        <f t="shared" si="24"/>
        <v>-1.234767427418149</v>
      </c>
      <c r="W37" s="175"/>
      <c r="X37" s="158">
        <f t="shared" si="29"/>
        <v>-2.1193623079224144</v>
      </c>
      <c r="Y37" s="158">
        <f t="shared" si="30"/>
        <v>-7.1193623079224144</v>
      </c>
      <c r="Z37" s="158">
        <f t="shared" si="31"/>
        <v>2.8806376920775856</v>
      </c>
      <c r="AA37" s="158">
        <f t="shared" si="32"/>
        <v>-6.5711796288909285</v>
      </c>
      <c r="AB37" s="158">
        <f t="shared" si="33"/>
        <v>2.3324550130460997</v>
      </c>
      <c r="AC37" s="158">
        <f t="shared" si="34"/>
        <v>0.39297100911989524</v>
      </c>
      <c r="AD37" s="158">
        <f t="shared" si="35"/>
        <v>-4.6070289908801048</v>
      </c>
      <c r="AE37" s="158">
        <f t="shared" si="36"/>
        <v>5.3929710091198952</v>
      </c>
      <c r="AF37" s="158">
        <f t="shared" si="37"/>
        <v>-6.2089225552473035</v>
      </c>
      <c r="AG37" s="158">
        <f t="shared" si="38"/>
        <v>6.994864573487094</v>
      </c>
      <c r="AH37" s="158">
        <f t="shared" si="39"/>
        <v>-1.7222737102255037</v>
      </c>
      <c r="AI37" s="158">
        <f t="shared" si="40"/>
        <v>-6.7222737102255037</v>
      </c>
      <c r="AJ37" s="158">
        <f t="shared" si="41"/>
        <v>3.2777262897744963</v>
      </c>
      <c r="AK37" s="158">
        <f t="shared" si="42"/>
        <v>-5.2302892987023748</v>
      </c>
      <c r="AL37" s="158">
        <f t="shared" si="43"/>
        <v>1.7857418782513674</v>
      </c>
      <c r="AM37" s="158">
        <f t="shared" si="44"/>
        <v>-1.688926497186239</v>
      </c>
      <c r="AN37" s="158">
        <f t="shared" si="45"/>
        <v>-6.6889264971862392</v>
      </c>
      <c r="AO37" s="158">
        <f t="shared" si="46"/>
        <v>3.3110735028137608</v>
      </c>
      <c r="AP37" s="158">
        <f t="shared" si="47"/>
        <v>-5.146445512235676</v>
      </c>
      <c r="AQ37" s="158">
        <f t="shared" si="48"/>
        <v>1.7685925178631983</v>
      </c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</row>
    <row r="38" spans="1:130" s="5" customFormat="1" x14ac:dyDescent="0.25">
      <c r="A38" s="36" t="s">
        <v>42</v>
      </c>
      <c r="B38" s="49" t="s">
        <v>182</v>
      </c>
      <c r="C38" s="36" t="s">
        <v>194</v>
      </c>
      <c r="D38" s="40" t="s">
        <v>109</v>
      </c>
      <c r="E38" s="134">
        <v>447.16141999999996</v>
      </c>
      <c r="F38" s="134">
        <f t="shared" si="20"/>
        <v>448.19999999999993</v>
      </c>
      <c r="G38" s="194">
        <v>0.90373000000000003</v>
      </c>
      <c r="H38" s="194">
        <v>0.13485</v>
      </c>
      <c r="I38" s="188">
        <f t="shared" si="21"/>
        <v>1.0385800000000001</v>
      </c>
      <c r="J38" s="38">
        <f t="shared" si="22"/>
        <v>2320.5724935457706</v>
      </c>
      <c r="K38" s="90">
        <v>446.9</v>
      </c>
      <c r="L38" s="90"/>
      <c r="M38" s="94">
        <v>0.87849999999999995</v>
      </c>
      <c r="N38" s="94">
        <v>0.14000000000000001</v>
      </c>
      <c r="O38" s="94">
        <v>1.0185</v>
      </c>
      <c r="P38" s="94">
        <v>2279.1277</v>
      </c>
      <c r="Q38" s="38">
        <f t="shared" si="25"/>
        <v>86.25429553264604</v>
      </c>
      <c r="R38" s="38">
        <f t="shared" si="26"/>
        <v>-2.7917630265676787</v>
      </c>
      <c r="S38" s="38">
        <f t="shared" si="27"/>
        <v>13.745704467353953</v>
      </c>
      <c r="T38" s="38">
        <f t="shared" si="28"/>
        <v>3.8190582128290811</v>
      </c>
      <c r="U38" s="38">
        <f t="shared" si="23"/>
        <v>-1.9334090777792849</v>
      </c>
      <c r="V38" s="38">
        <f t="shared" si="24"/>
        <v>-1.7859728002913675</v>
      </c>
      <c r="W38" s="175"/>
      <c r="X38" s="158">
        <f t="shared" si="29"/>
        <v>-2.1193623079224144</v>
      </c>
      <c r="Y38" s="158">
        <f t="shared" si="30"/>
        <v>-7.1193623079224144</v>
      </c>
      <c r="Z38" s="158">
        <f t="shared" si="31"/>
        <v>2.8806376920775856</v>
      </c>
      <c r="AA38" s="158">
        <f t="shared" si="32"/>
        <v>-6.5711796288909285</v>
      </c>
      <c r="AB38" s="158">
        <f t="shared" si="33"/>
        <v>2.3324550130460997</v>
      </c>
      <c r="AC38" s="158">
        <f t="shared" si="34"/>
        <v>0.39297100911989524</v>
      </c>
      <c r="AD38" s="158">
        <f t="shared" si="35"/>
        <v>-4.6070289908801048</v>
      </c>
      <c r="AE38" s="158">
        <f t="shared" si="36"/>
        <v>5.3929710091198952</v>
      </c>
      <c r="AF38" s="158">
        <f t="shared" si="37"/>
        <v>-6.2089225552473035</v>
      </c>
      <c r="AG38" s="158">
        <f t="shared" si="38"/>
        <v>6.994864573487094</v>
      </c>
      <c r="AH38" s="158">
        <f t="shared" si="39"/>
        <v>-1.7222737102255037</v>
      </c>
      <c r="AI38" s="158">
        <f t="shared" si="40"/>
        <v>-6.7222737102255037</v>
      </c>
      <c r="AJ38" s="158">
        <f t="shared" si="41"/>
        <v>3.2777262897744963</v>
      </c>
      <c r="AK38" s="158">
        <f t="shared" si="42"/>
        <v>-5.2302892987023748</v>
      </c>
      <c r="AL38" s="158">
        <f t="shared" si="43"/>
        <v>1.7857418782513674</v>
      </c>
      <c r="AM38" s="158">
        <f t="shared" si="44"/>
        <v>-1.688926497186239</v>
      </c>
      <c r="AN38" s="158">
        <f t="shared" si="45"/>
        <v>-6.6889264971862392</v>
      </c>
      <c r="AO38" s="158">
        <f t="shared" si="46"/>
        <v>3.3110735028137608</v>
      </c>
      <c r="AP38" s="158">
        <f t="shared" si="47"/>
        <v>-5.146445512235676</v>
      </c>
      <c r="AQ38" s="158">
        <f t="shared" si="48"/>
        <v>1.7685925178631983</v>
      </c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</row>
    <row r="39" spans="1:130" s="5" customFormat="1" x14ac:dyDescent="0.25">
      <c r="A39" s="187" t="s">
        <v>42</v>
      </c>
      <c r="B39" s="132" t="s">
        <v>182</v>
      </c>
      <c r="C39" s="36" t="s">
        <v>194</v>
      </c>
      <c r="D39" s="40" t="s">
        <v>110</v>
      </c>
      <c r="E39" s="134">
        <v>446.46417999999994</v>
      </c>
      <c r="F39" s="134">
        <f t="shared" si="20"/>
        <v>447.49999999999994</v>
      </c>
      <c r="G39" s="194">
        <v>0.90102000000000004</v>
      </c>
      <c r="H39" s="194">
        <v>0.1348</v>
      </c>
      <c r="I39" s="188">
        <f t="shared" si="21"/>
        <v>1.03582</v>
      </c>
      <c r="J39" s="38">
        <f t="shared" si="22"/>
        <v>2318.0222549743453</v>
      </c>
      <c r="K39" s="90">
        <v>446.2</v>
      </c>
      <c r="L39" s="89"/>
      <c r="M39" s="94">
        <v>0.87809999999999999</v>
      </c>
      <c r="N39" s="94">
        <v>0.1404</v>
      </c>
      <c r="O39" s="90">
        <v>1.0185</v>
      </c>
      <c r="P39" s="94">
        <v>2282.7033000000001</v>
      </c>
      <c r="Q39" s="38">
        <f t="shared" si="25"/>
        <v>86.215022091310757</v>
      </c>
      <c r="R39" s="38">
        <f t="shared" si="26"/>
        <v>-2.5437837117933064</v>
      </c>
      <c r="S39" s="38">
        <f t="shared" si="27"/>
        <v>13.78497790868925</v>
      </c>
      <c r="T39" s="38">
        <f t="shared" si="28"/>
        <v>4.1543026706231414</v>
      </c>
      <c r="U39" s="38">
        <f t="shared" si="23"/>
        <v>-1.6721051920217802</v>
      </c>
      <c r="V39" s="38">
        <f t="shared" si="24"/>
        <v>-1.5236676394522386</v>
      </c>
      <c r="W39" s="175"/>
      <c r="X39" s="158">
        <f t="shared" si="29"/>
        <v>-2.1193623079224144</v>
      </c>
      <c r="Y39" s="158">
        <f t="shared" si="30"/>
        <v>-7.1193623079224144</v>
      </c>
      <c r="Z39" s="158">
        <f t="shared" si="31"/>
        <v>2.8806376920775856</v>
      </c>
      <c r="AA39" s="158">
        <f t="shared" si="32"/>
        <v>-6.5711796288909285</v>
      </c>
      <c r="AB39" s="158">
        <f t="shared" si="33"/>
        <v>2.3324550130460997</v>
      </c>
      <c r="AC39" s="158">
        <f t="shared" si="34"/>
        <v>0.39297100911989524</v>
      </c>
      <c r="AD39" s="158">
        <f t="shared" si="35"/>
        <v>-4.6070289908801048</v>
      </c>
      <c r="AE39" s="158">
        <f t="shared" si="36"/>
        <v>5.3929710091198952</v>
      </c>
      <c r="AF39" s="158">
        <f t="shared" si="37"/>
        <v>-6.2089225552473035</v>
      </c>
      <c r="AG39" s="158">
        <f t="shared" si="38"/>
        <v>6.994864573487094</v>
      </c>
      <c r="AH39" s="158">
        <f t="shared" si="39"/>
        <v>-1.7222737102255037</v>
      </c>
      <c r="AI39" s="158">
        <f t="shared" si="40"/>
        <v>-6.7222737102255037</v>
      </c>
      <c r="AJ39" s="158">
        <f t="shared" si="41"/>
        <v>3.2777262897744963</v>
      </c>
      <c r="AK39" s="158">
        <f t="shared" si="42"/>
        <v>-5.2302892987023748</v>
      </c>
      <c r="AL39" s="158">
        <f t="shared" si="43"/>
        <v>1.7857418782513674</v>
      </c>
      <c r="AM39" s="158">
        <f t="shared" si="44"/>
        <v>-1.688926497186239</v>
      </c>
      <c r="AN39" s="158">
        <f t="shared" si="45"/>
        <v>-6.6889264971862392</v>
      </c>
      <c r="AO39" s="158">
        <f t="shared" si="46"/>
        <v>3.3110735028137608</v>
      </c>
      <c r="AP39" s="158">
        <f t="shared" si="47"/>
        <v>-5.146445512235676</v>
      </c>
      <c r="AQ39" s="158">
        <f t="shared" si="48"/>
        <v>1.7685925178631983</v>
      </c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</row>
    <row r="40" spans="1:130" s="5" customFormat="1" x14ac:dyDescent="0.25">
      <c r="A40" s="36" t="s">
        <v>52</v>
      </c>
      <c r="B40" s="49" t="s">
        <v>104</v>
      </c>
      <c r="C40" s="36" t="s">
        <v>171</v>
      </c>
      <c r="D40" s="40" t="s">
        <v>108</v>
      </c>
      <c r="E40" s="134">
        <v>447.36149</v>
      </c>
      <c r="F40" s="134">
        <f t="shared" si="20"/>
        <v>448.40000000000003</v>
      </c>
      <c r="G40" s="194">
        <v>0.90302000000000004</v>
      </c>
      <c r="H40" s="194">
        <v>0.13549</v>
      </c>
      <c r="I40" s="188">
        <f t="shared" si="21"/>
        <v>1.03851</v>
      </c>
      <c r="J40" s="38">
        <f t="shared" si="22"/>
        <v>2319.3793911764178</v>
      </c>
      <c r="K40" s="90"/>
      <c r="L40" s="89">
        <v>448.4</v>
      </c>
      <c r="M40" s="94">
        <v>0.87970000000000004</v>
      </c>
      <c r="N40" s="94">
        <v>0.13450000000000001</v>
      </c>
      <c r="O40" s="94">
        <v>1.0142</v>
      </c>
      <c r="P40" s="93">
        <v>2265.0100000000002</v>
      </c>
      <c r="Q40" s="38">
        <f t="shared" si="25"/>
        <v>86.738315914020902</v>
      </c>
      <c r="R40" s="38">
        <f t="shared" si="26"/>
        <v>-2.5824455715266557</v>
      </c>
      <c r="S40" s="38">
        <f t="shared" si="27"/>
        <v>13.261684085979098</v>
      </c>
      <c r="T40" s="38">
        <f t="shared" si="28"/>
        <v>-0.73068123108715843</v>
      </c>
      <c r="U40" s="38">
        <f t="shared" si="23"/>
        <v>-2.3408537231225557</v>
      </c>
      <c r="V40" s="38">
        <f t="shared" si="24"/>
        <v>-2.3441353054724163</v>
      </c>
      <c r="W40" s="175"/>
      <c r="X40" s="158">
        <f t="shared" si="29"/>
        <v>-2.1193623079224144</v>
      </c>
      <c r="Y40" s="158">
        <f t="shared" si="30"/>
        <v>-7.1193623079224144</v>
      </c>
      <c r="Z40" s="158">
        <f t="shared" si="31"/>
        <v>2.8806376920775856</v>
      </c>
      <c r="AA40" s="158">
        <f t="shared" si="32"/>
        <v>-6.5711796288909285</v>
      </c>
      <c r="AB40" s="158">
        <f t="shared" si="33"/>
        <v>2.3324550130460997</v>
      </c>
      <c r="AC40" s="158">
        <f t="shared" si="34"/>
        <v>0.39297100911989524</v>
      </c>
      <c r="AD40" s="158">
        <f t="shared" si="35"/>
        <v>-4.6070289908801048</v>
      </c>
      <c r="AE40" s="158">
        <f t="shared" si="36"/>
        <v>5.3929710091198952</v>
      </c>
      <c r="AF40" s="158">
        <f t="shared" si="37"/>
        <v>-6.2089225552473035</v>
      </c>
      <c r="AG40" s="158">
        <f t="shared" si="38"/>
        <v>6.994864573487094</v>
      </c>
      <c r="AH40" s="158">
        <f t="shared" si="39"/>
        <v>-1.7222737102255037</v>
      </c>
      <c r="AI40" s="158">
        <f t="shared" si="40"/>
        <v>-6.7222737102255037</v>
      </c>
      <c r="AJ40" s="158">
        <f t="shared" si="41"/>
        <v>3.2777262897744963</v>
      </c>
      <c r="AK40" s="158">
        <f t="shared" si="42"/>
        <v>-5.2302892987023748</v>
      </c>
      <c r="AL40" s="158">
        <f t="shared" si="43"/>
        <v>1.7857418782513674</v>
      </c>
      <c r="AM40" s="158">
        <f t="shared" si="44"/>
        <v>-1.688926497186239</v>
      </c>
      <c r="AN40" s="158">
        <f t="shared" si="45"/>
        <v>-6.6889264971862392</v>
      </c>
      <c r="AO40" s="158">
        <f t="shared" si="46"/>
        <v>3.3110735028137608</v>
      </c>
      <c r="AP40" s="158">
        <f t="shared" si="47"/>
        <v>-5.146445512235676</v>
      </c>
      <c r="AQ40" s="158">
        <f t="shared" si="48"/>
        <v>1.7685925178631983</v>
      </c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</row>
    <row r="41" spans="1:130" s="5" customFormat="1" x14ac:dyDescent="0.25">
      <c r="A41" s="36" t="s">
        <v>52</v>
      </c>
      <c r="B41" s="49" t="s">
        <v>104</v>
      </c>
      <c r="C41" s="36" t="s">
        <v>171</v>
      </c>
      <c r="D41" s="40" t="s">
        <v>109</v>
      </c>
      <c r="E41" s="134">
        <v>447.46328</v>
      </c>
      <c r="F41" s="134">
        <f t="shared" si="20"/>
        <v>448.49999999999994</v>
      </c>
      <c r="G41" s="194">
        <v>0.90132999999999996</v>
      </c>
      <c r="H41" s="194">
        <v>0.13539000000000001</v>
      </c>
      <c r="I41" s="188">
        <f t="shared" si="21"/>
        <v>1.0367199999999999</v>
      </c>
      <c r="J41" s="38">
        <f t="shared" si="22"/>
        <v>2314.8588988283636</v>
      </c>
      <c r="K41" s="90"/>
      <c r="L41" s="89">
        <v>448.6</v>
      </c>
      <c r="M41" s="90">
        <v>0.88660000000000005</v>
      </c>
      <c r="N41" s="94">
        <v>0.13700000000000001</v>
      </c>
      <c r="O41" s="94">
        <v>1.0236000000000001</v>
      </c>
      <c r="P41" s="93">
        <v>2285.0100000000002</v>
      </c>
      <c r="Q41" s="38">
        <f t="shared" si="25"/>
        <v>86.615865572489241</v>
      </c>
      <c r="R41" s="38">
        <f t="shared" si="26"/>
        <v>-1.6342516059600711</v>
      </c>
      <c r="S41" s="38">
        <f t="shared" si="27"/>
        <v>13.384134427510746</v>
      </c>
      <c r="T41" s="38">
        <f t="shared" si="28"/>
        <v>1.1891572494275797</v>
      </c>
      <c r="U41" s="38">
        <f t="shared" si="23"/>
        <v>-1.2655297476656957</v>
      </c>
      <c r="V41" s="38">
        <f t="shared" si="24"/>
        <v>-1.2894478727611025</v>
      </c>
      <c r="W41" s="175"/>
      <c r="X41" s="158">
        <f t="shared" si="29"/>
        <v>-2.1193623079224144</v>
      </c>
      <c r="Y41" s="158">
        <f t="shared" si="30"/>
        <v>-7.1193623079224144</v>
      </c>
      <c r="Z41" s="158">
        <f t="shared" si="31"/>
        <v>2.8806376920775856</v>
      </c>
      <c r="AA41" s="158">
        <f t="shared" si="32"/>
        <v>-6.5711796288909285</v>
      </c>
      <c r="AB41" s="158">
        <f t="shared" si="33"/>
        <v>2.3324550130460997</v>
      </c>
      <c r="AC41" s="158">
        <f t="shared" si="34"/>
        <v>0.39297100911989524</v>
      </c>
      <c r="AD41" s="158">
        <f t="shared" si="35"/>
        <v>-4.6070289908801048</v>
      </c>
      <c r="AE41" s="158">
        <f t="shared" si="36"/>
        <v>5.3929710091198952</v>
      </c>
      <c r="AF41" s="158">
        <f t="shared" si="37"/>
        <v>-6.2089225552473035</v>
      </c>
      <c r="AG41" s="158">
        <f t="shared" si="38"/>
        <v>6.994864573487094</v>
      </c>
      <c r="AH41" s="158">
        <f t="shared" si="39"/>
        <v>-1.7222737102255037</v>
      </c>
      <c r="AI41" s="158">
        <f t="shared" si="40"/>
        <v>-6.7222737102255037</v>
      </c>
      <c r="AJ41" s="158">
        <f t="shared" si="41"/>
        <v>3.2777262897744963</v>
      </c>
      <c r="AK41" s="158">
        <f t="shared" si="42"/>
        <v>-5.2302892987023748</v>
      </c>
      <c r="AL41" s="158">
        <f t="shared" si="43"/>
        <v>1.7857418782513674</v>
      </c>
      <c r="AM41" s="158">
        <f t="shared" si="44"/>
        <v>-1.688926497186239</v>
      </c>
      <c r="AN41" s="158">
        <f t="shared" si="45"/>
        <v>-6.6889264971862392</v>
      </c>
      <c r="AO41" s="158">
        <f t="shared" si="46"/>
        <v>3.3110735028137608</v>
      </c>
      <c r="AP41" s="158">
        <f t="shared" si="47"/>
        <v>-5.146445512235676</v>
      </c>
      <c r="AQ41" s="158">
        <f t="shared" si="48"/>
        <v>1.7685925178631983</v>
      </c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</row>
    <row r="42" spans="1:130" s="5" customFormat="1" ht="12" customHeight="1" x14ac:dyDescent="0.25">
      <c r="A42" s="187" t="s">
        <v>52</v>
      </c>
      <c r="B42" s="132" t="s">
        <v>104</v>
      </c>
      <c r="C42" s="36" t="s">
        <v>171</v>
      </c>
      <c r="D42" s="40" t="s">
        <v>110</v>
      </c>
      <c r="E42" s="134">
        <v>447.36178999999998</v>
      </c>
      <c r="F42" s="134">
        <f t="shared" si="20"/>
        <v>448.4</v>
      </c>
      <c r="G42" s="194">
        <v>0.90346000000000004</v>
      </c>
      <c r="H42" s="194">
        <v>0.13475000000000001</v>
      </c>
      <c r="I42" s="188">
        <f t="shared" si="21"/>
        <v>1.0382100000000001</v>
      </c>
      <c r="J42" s="38">
        <f t="shared" si="22"/>
        <v>2318.7084122201304</v>
      </c>
      <c r="K42" s="90"/>
      <c r="L42" s="89">
        <v>448.4</v>
      </c>
      <c r="M42" s="94">
        <v>0.88449999999999995</v>
      </c>
      <c r="N42" s="94">
        <v>0.13450000000000001</v>
      </c>
      <c r="O42" s="94">
        <v>1.0189999999999999</v>
      </c>
      <c r="P42" s="93">
        <v>2275.7399999999998</v>
      </c>
      <c r="Q42" s="38">
        <f t="shared" si="25"/>
        <v>86.800785083415121</v>
      </c>
      <c r="R42" s="38">
        <f t="shared" si="26"/>
        <v>-2.0985987204746293</v>
      </c>
      <c r="S42" s="38">
        <f t="shared" si="27"/>
        <v>13.199214916584889</v>
      </c>
      <c r="T42" s="38">
        <f t="shared" si="28"/>
        <v>-0.18552875695732854</v>
      </c>
      <c r="U42" s="38">
        <f t="shared" si="23"/>
        <v>-1.8503000356382784</v>
      </c>
      <c r="V42" s="38">
        <f t="shared" si="24"/>
        <v>-1.8531183996089007</v>
      </c>
      <c r="W42" s="175"/>
      <c r="X42" s="158">
        <f t="shared" si="29"/>
        <v>-2.1193623079224144</v>
      </c>
      <c r="Y42" s="158">
        <f t="shared" si="30"/>
        <v>-7.1193623079224144</v>
      </c>
      <c r="Z42" s="158">
        <f t="shared" si="31"/>
        <v>2.8806376920775856</v>
      </c>
      <c r="AA42" s="158">
        <f t="shared" si="32"/>
        <v>-6.5711796288909285</v>
      </c>
      <c r="AB42" s="158">
        <f t="shared" si="33"/>
        <v>2.3324550130460997</v>
      </c>
      <c r="AC42" s="158">
        <f t="shared" si="34"/>
        <v>0.39297100911989524</v>
      </c>
      <c r="AD42" s="158">
        <f t="shared" si="35"/>
        <v>-4.6070289908801048</v>
      </c>
      <c r="AE42" s="158">
        <f t="shared" si="36"/>
        <v>5.3929710091198952</v>
      </c>
      <c r="AF42" s="158">
        <f t="shared" si="37"/>
        <v>-6.2089225552473035</v>
      </c>
      <c r="AG42" s="158">
        <f t="shared" si="38"/>
        <v>6.994864573487094</v>
      </c>
      <c r="AH42" s="158">
        <f t="shared" si="39"/>
        <v>-1.7222737102255037</v>
      </c>
      <c r="AI42" s="158">
        <f t="shared" si="40"/>
        <v>-6.7222737102255037</v>
      </c>
      <c r="AJ42" s="158">
        <f t="shared" si="41"/>
        <v>3.2777262897744963</v>
      </c>
      <c r="AK42" s="158">
        <f t="shared" si="42"/>
        <v>-5.2302892987023748</v>
      </c>
      <c r="AL42" s="158">
        <f t="shared" si="43"/>
        <v>1.7857418782513674</v>
      </c>
      <c r="AM42" s="158">
        <f t="shared" si="44"/>
        <v>-1.688926497186239</v>
      </c>
      <c r="AN42" s="158">
        <f t="shared" si="45"/>
        <v>-6.6889264971862392</v>
      </c>
      <c r="AO42" s="158">
        <f t="shared" si="46"/>
        <v>3.3110735028137608</v>
      </c>
      <c r="AP42" s="158">
        <f t="shared" si="47"/>
        <v>-5.146445512235676</v>
      </c>
      <c r="AQ42" s="158">
        <f t="shared" si="48"/>
        <v>1.7685925178631983</v>
      </c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</row>
    <row r="43" spans="1:130" s="112" customFormat="1" x14ac:dyDescent="0.25">
      <c r="A43" s="107" t="s">
        <v>50</v>
      </c>
      <c r="B43" s="108" t="s">
        <v>183</v>
      </c>
      <c r="C43" s="107" t="s">
        <v>53</v>
      </c>
      <c r="D43" s="109" t="s">
        <v>108</v>
      </c>
      <c r="E43" s="135">
        <v>447.86271000000005</v>
      </c>
      <c r="F43" s="135">
        <f t="shared" si="20"/>
        <v>448.90000000000009</v>
      </c>
      <c r="G43" s="195">
        <v>0.90200999999999998</v>
      </c>
      <c r="H43" s="195">
        <v>0.13528000000000001</v>
      </c>
      <c r="I43" s="188">
        <f t="shared" si="21"/>
        <v>1.03729</v>
      </c>
      <c r="J43" s="38">
        <f t="shared" si="22"/>
        <v>2314.0666651850634</v>
      </c>
      <c r="K43" s="111"/>
      <c r="L43" s="111">
        <v>448.5</v>
      </c>
      <c r="M43" s="111"/>
      <c r="N43" s="111"/>
      <c r="O43" s="90">
        <v>1.0345</v>
      </c>
      <c r="P43" s="90">
        <v>2301.06</v>
      </c>
      <c r="Q43" s="38"/>
      <c r="R43" s="38"/>
      <c r="S43" s="38"/>
      <c r="T43" s="38"/>
      <c r="U43" s="38">
        <f t="shared" si="23"/>
        <v>-0.26897010479230204</v>
      </c>
      <c r="V43" s="38">
        <f t="shared" si="24"/>
        <v>-0.56206959724832417</v>
      </c>
      <c r="W43" s="175"/>
      <c r="X43" s="158">
        <f t="shared" si="29"/>
        <v>-2.1193623079224144</v>
      </c>
      <c r="Y43" s="158">
        <f t="shared" si="30"/>
        <v>-7.1193623079224144</v>
      </c>
      <c r="Z43" s="158">
        <f t="shared" si="31"/>
        <v>2.8806376920775856</v>
      </c>
      <c r="AA43" s="158">
        <f t="shared" si="32"/>
        <v>-6.5711796288909285</v>
      </c>
      <c r="AB43" s="158">
        <f t="shared" si="33"/>
        <v>2.3324550130460997</v>
      </c>
      <c r="AC43" s="158">
        <f t="shared" si="34"/>
        <v>0.39297100911989524</v>
      </c>
      <c r="AD43" s="158">
        <f t="shared" si="35"/>
        <v>-4.6070289908801048</v>
      </c>
      <c r="AE43" s="158">
        <f t="shared" si="36"/>
        <v>5.3929710091198952</v>
      </c>
      <c r="AF43" s="158">
        <f t="shared" si="37"/>
        <v>-6.2089225552473035</v>
      </c>
      <c r="AG43" s="158">
        <f t="shared" si="38"/>
        <v>6.994864573487094</v>
      </c>
      <c r="AH43" s="158">
        <f t="shared" si="39"/>
        <v>-1.7222737102255037</v>
      </c>
      <c r="AI43" s="158">
        <f t="shared" si="40"/>
        <v>-6.7222737102255037</v>
      </c>
      <c r="AJ43" s="158">
        <f t="shared" si="41"/>
        <v>3.2777262897744963</v>
      </c>
      <c r="AK43" s="158">
        <f t="shared" si="42"/>
        <v>-5.2302892987023748</v>
      </c>
      <c r="AL43" s="158">
        <f t="shared" si="43"/>
        <v>1.7857418782513674</v>
      </c>
      <c r="AM43" s="158">
        <f t="shared" si="44"/>
        <v>-1.688926497186239</v>
      </c>
      <c r="AN43" s="158">
        <f t="shared" si="45"/>
        <v>-6.6889264971862392</v>
      </c>
      <c r="AO43" s="158">
        <f t="shared" si="46"/>
        <v>3.3110735028137608</v>
      </c>
      <c r="AP43" s="158">
        <f t="shared" si="47"/>
        <v>-5.146445512235676</v>
      </c>
      <c r="AQ43" s="158">
        <f t="shared" si="48"/>
        <v>1.7685925178631983</v>
      </c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09"/>
      <c r="BR43" s="109"/>
      <c r="BS43" s="109"/>
      <c r="BT43" s="109"/>
      <c r="BU43" s="109"/>
      <c r="BV43" s="109"/>
      <c r="BW43" s="109"/>
      <c r="BX43" s="109"/>
      <c r="BY43" s="109"/>
      <c r="BZ43" s="109"/>
      <c r="CA43" s="109"/>
      <c r="CB43" s="109"/>
      <c r="CC43" s="109"/>
      <c r="CD43" s="109"/>
      <c r="CE43" s="109"/>
      <c r="CF43" s="109"/>
      <c r="CG43" s="109"/>
      <c r="CH43" s="109"/>
      <c r="CI43" s="109"/>
      <c r="CJ43" s="109"/>
      <c r="CK43" s="109"/>
      <c r="CL43" s="109"/>
      <c r="CM43" s="109"/>
      <c r="CN43" s="109"/>
      <c r="CO43" s="109"/>
      <c r="CP43" s="109"/>
      <c r="CQ43" s="109"/>
      <c r="CR43" s="109"/>
      <c r="CS43" s="109"/>
      <c r="CT43" s="109"/>
      <c r="CU43" s="109"/>
      <c r="CV43" s="109"/>
      <c r="CW43" s="109"/>
      <c r="CX43" s="109"/>
      <c r="CY43" s="109"/>
      <c r="CZ43" s="109"/>
      <c r="DA43" s="109"/>
      <c r="DB43" s="109"/>
      <c r="DC43" s="109"/>
      <c r="DD43" s="109"/>
      <c r="DE43" s="109"/>
      <c r="DF43" s="109"/>
      <c r="DG43" s="109"/>
      <c r="DH43" s="109"/>
      <c r="DI43" s="109"/>
      <c r="DJ43" s="109"/>
      <c r="DK43" s="109"/>
      <c r="DL43" s="109"/>
      <c r="DM43" s="109"/>
      <c r="DN43" s="109"/>
      <c r="DO43" s="109"/>
      <c r="DP43" s="109"/>
      <c r="DQ43" s="109"/>
      <c r="DR43" s="109"/>
      <c r="DS43" s="109"/>
      <c r="DT43" s="109"/>
      <c r="DU43" s="109"/>
      <c r="DV43" s="109"/>
      <c r="DW43" s="109"/>
      <c r="DX43" s="109"/>
      <c r="DY43" s="109"/>
      <c r="DZ43" s="109"/>
    </row>
    <row r="44" spans="1:130" s="112" customFormat="1" x14ac:dyDescent="0.25">
      <c r="A44" s="107" t="s">
        <v>50</v>
      </c>
      <c r="B44" s="108" t="s">
        <v>183</v>
      </c>
      <c r="C44" s="107" t="s">
        <v>53</v>
      </c>
      <c r="D44" s="109" t="s">
        <v>109</v>
      </c>
      <c r="E44" s="135">
        <v>447.06196</v>
      </c>
      <c r="F44" s="135">
        <f t="shared" si="20"/>
        <v>448.09999999999997</v>
      </c>
      <c r="G44" s="195">
        <v>0.90298999999999996</v>
      </c>
      <c r="H44" s="195">
        <v>0.13505</v>
      </c>
      <c r="I44" s="188">
        <f t="shared" si="21"/>
        <v>1.0380400000000001</v>
      </c>
      <c r="J44" s="38">
        <f t="shared" si="22"/>
        <v>2319.8825384133706</v>
      </c>
      <c r="K44" s="111"/>
      <c r="L44" s="110">
        <v>447.6</v>
      </c>
      <c r="M44" s="111"/>
      <c r="N44" s="111"/>
      <c r="O44" s="94">
        <v>1.0309999999999999</v>
      </c>
      <c r="P44" s="90">
        <v>2298.0700000000002</v>
      </c>
      <c r="Q44" s="38"/>
      <c r="R44" s="38"/>
      <c r="S44" s="38"/>
      <c r="T44" s="38"/>
      <c r="U44" s="38">
        <f t="shared" si="23"/>
        <v>-0.67820122538632011</v>
      </c>
      <c r="V44" s="38">
        <f t="shared" si="24"/>
        <v>-0.94024322577507102</v>
      </c>
      <c r="W44" s="175"/>
      <c r="X44" s="158">
        <f t="shared" si="29"/>
        <v>-2.1193623079224144</v>
      </c>
      <c r="Y44" s="158">
        <f t="shared" si="30"/>
        <v>-7.1193623079224144</v>
      </c>
      <c r="Z44" s="158">
        <f t="shared" si="31"/>
        <v>2.8806376920775856</v>
      </c>
      <c r="AA44" s="158">
        <f t="shared" si="32"/>
        <v>-6.5711796288909285</v>
      </c>
      <c r="AB44" s="158">
        <f t="shared" si="33"/>
        <v>2.3324550130460997</v>
      </c>
      <c r="AC44" s="158">
        <f t="shared" si="34"/>
        <v>0.39297100911989524</v>
      </c>
      <c r="AD44" s="158">
        <f t="shared" si="35"/>
        <v>-4.6070289908801048</v>
      </c>
      <c r="AE44" s="158">
        <f t="shared" si="36"/>
        <v>5.3929710091198952</v>
      </c>
      <c r="AF44" s="158">
        <f t="shared" si="37"/>
        <v>-6.2089225552473035</v>
      </c>
      <c r="AG44" s="158">
        <f t="shared" si="38"/>
        <v>6.994864573487094</v>
      </c>
      <c r="AH44" s="158">
        <f t="shared" si="39"/>
        <v>-1.7222737102255037</v>
      </c>
      <c r="AI44" s="158">
        <f t="shared" si="40"/>
        <v>-6.7222737102255037</v>
      </c>
      <c r="AJ44" s="158">
        <f t="shared" si="41"/>
        <v>3.2777262897744963</v>
      </c>
      <c r="AK44" s="158">
        <f t="shared" si="42"/>
        <v>-5.2302892987023748</v>
      </c>
      <c r="AL44" s="158">
        <f t="shared" si="43"/>
        <v>1.7857418782513674</v>
      </c>
      <c r="AM44" s="158">
        <f t="shared" si="44"/>
        <v>-1.688926497186239</v>
      </c>
      <c r="AN44" s="158">
        <f t="shared" si="45"/>
        <v>-6.6889264971862392</v>
      </c>
      <c r="AO44" s="158">
        <f t="shared" si="46"/>
        <v>3.3110735028137608</v>
      </c>
      <c r="AP44" s="158">
        <f t="shared" si="47"/>
        <v>-5.146445512235676</v>
      </c>
      <c r="AQ44" s="158">
        <f t="shared" si="48"/>
        <v>1.7685925178631983</v>
      </c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109"/>
      <c r="CI44" s="109"/>
      <c r="CJ44" s="109"/>
      <c r="CK44" s="109"/>
      <c r="CL44" s="109"/>
      <c r="CM44" s="109"/>
      <c r="CN44" s="109"/>
      <c r="CO44" s="109"/>
      <c r="CP44" s="109"/>
      <c r="CQ44" s="109"/>
      <c r="CR44" s="109"/>
      <c r="CS44" s="109"/>
      <c r="CT44" s="109"/>
      <c r="CU44" s="109"/>
      <c r="CV44" s="109"/>
      <c r="CW44" s="109"/>
      <c r="CX44" s="109"/>
      <c r="CY44" s="109"/>
      <c r="CZ44" s="109"/>
      <c r="DA44" s="109"/>
      <c r="DB44" s="109"/>
      <c r="DC44" s="109"/>
      <c r="DD44" s="109"/>
      <c r="DE44" s="109"/>
      <c r="DF44" s="109"/>
      <c r="DG44" s="109"/>
      <c r="DH44" s="109"/>
      <c r="DI44" s="109"/>
      <c r="DJ44" s="109"/>
      <c r="DK44" s="109"/>
      <c r="DL44" s="109"/>
      <c r="DM44" s="109"/>
      <c r="DN44" s="109"/>
      <c r="DO44" s="109"/>
      <c r="DP44" s="109"/>
      <c r="DQ44" s="109"/>
      <c r="DR44" s="109"/>
      <c r="DS44" s="109"/>
      <c r="DT44" s="109"/>
      <c r="DU44" s="109"/>
      <c r="DV44" s="109"/>
      <c r="DW44" s="109"/>
      <c r="DX44" s="109"/>
      <c r="DY44" s="109"/>
      <c r="DZ44" s="109"/>
    </row>
    <row r="45" spans="1:130" s="112" customFormat="1" x14ac:dyDescent="0.25">
      <c r="A45" s="107" t="s">
        <v>50</v>
      </c>
      <c r="B45" s="108" t="s">
        <v>183</v>
      </c>
      <c r="C45" s="107" t="s">
        <v>53</v>
      </c>
      <c r="D45" s="109" t="s">
        <v>110</v>
      </c>
      <c r="E45" s="135">
        <v>446.56153</v>
      </c>
      <c r="F45" s="135">
        <f t="shared" si="20"/>
        <v>447.6</v>
      </c>
      <c r="G45" s="195">
        <v>0.90388000000000002</v>
      </c>
      <c r="H45" s="195">
        <v>0.13458999999999999</v>
      </c>
      <c r="I45" s="188">
        <f t="shared" si="21"/>
        <v>1.03847</v>
      </c>
      <c r="J45" s="38">
        <f t="shared" si="22"/>
        <v>2323.4412143151135</v>
      </c>
      <c r="K45" s="111"/>
      <c r="L45" s="110">
        <v>447.2</v>
      </c>
      <c r="M45" s="111"/>
      <c r="N45" s="111"/>
      <c r="O45" s="94">
        <v>1.0239</v>
      </c>
      <c r="P45" s="93">
        <v>2284.1999999999998</v>
      </c>
      <c r="Q45" s="38"/>
      <c r="R45" s="38"/>
      <c r="S45" s="38"/>
      <c r="T45" s="38"/>
      <c r="U45" s="38">
        <f t="shared" si="23"/>
        <v>-1.4030256049765493</v>
      </c>
      <c r="V45" s="38">
        <f t="shared" si="24"/>
        <v>-1.688926497186239</v>
      </c>
      <c r="W45" s="175"/>
      <c r="X45" s="158">
        <f t="shared" si="29"/>
        <v>-2.1193623079224144</v>
      </c>
      <c r="Y45" s="158">
        <f t="shared" si="30"/>
        <v>-7.1193623079224144</v>
      </c>
      <c r="Z45" s="158">
        <f t="shared" si="31"/>
        <v>2.8806376920775856</v>
      </c>
      <c r="AA45" s="158">
        <f t="shared" si="32"/>
        <v>-6.5711796288909285</v>
      </c>
      <c r="AB45" s="158">
        <f t="shared" si="33"/>
        <v>2.3324550130460997</v>
      </c>
      <c r="AC45" s="158">
        <f t="shared" si="34"/>
        <v>0.39297100911989524</v>
      </c>
      <c r="AD45" s="158">
        <f t="shared" si="35"/>
        <v>-4.6070289908801048</v>
      </c>
      <c r="AE45" s="158">
        <f t="shared" si="36"/>
        <v>5.3929710091198952</v>
      </c>
      <c r="AF45" s="158">
        <f t="shared" si="37"/>
        <v>-6.2089225552473035</v>
      </c>
      <c r="AG45" s="158">
        <f t="shared" si="38"/>
        <v>6.994864573487094</v>
      </c>
      <c r="AH45" s="158">
        <f t="shared" si="39"/>
        <v>-1.7222737102255037</v>
      </c>
      <c r="AI45" s="158">
        <f t="shared" si="40"/>
        <v>-6.7222737102255037</v>
      </c>
      <c r="AJ45" s="158">
        <f t="shared" si="41"/>
        <v>3.2777262897744963</v>
      </c>
      <c r="AK45" s="158">
        <f t="shared" si="42"/>
        <v>-5.2302892987023748</v>
      </c>
      <c r="AL45" s="158">
        <f t="shared" si="43"/>
        <v>1.7857418782513674</v>
      </c>
      <c r="AM45" s="158">
        <f t="shared" si="44"/>
        <v>-1.688926497186239</v>
      </c>
      <c r="AN45" s="158">
        <f t="shared" si="45"/>
        <v>-6.6889264971862392</v>
      </c>
      <c r="AO45" s="158">
        <f t="shared" si="46"/>
        <v>3.3110735028137608</v>
      </c>
      <c r="AP45" s="158">
        <f t="shared" si="47"/>
        <v>-5.146445512235676</v>
      </c>
      <c r="AQ45" s="158">
        <f t="shared" si="48"/>
        <v>1.7685925178631983</v>
      </c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09"/>
      <c r="BR45" s="109"/>
      <c r="BS45" s="109"/>
      <c r="BT45" s="109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  <c r="CN45" s="109"/>
      <c r="CO45" s="109"/>
      <c r="CP45" s="109"/>
      <c r="CQ45" s="109"/>
      <c r="CR45" s="109"/>
      <c r="CS45" s="109"/>
      <c r="CT45" s="109"/>
      <c r="CU45" s="109"/>
      <c r="CV45" s="109"/>
      <c r="CW45" s="109"/>
      <c r="CX45" s="109"/>
      <c r="CY45" s="109"/>
      <c r="CZ45" s="109"/>
      <c r="DA45" s="109"/>
      <c r="DB45" s="109"/>
      <c r="DC45" s="109"/>
      <c r="DD45" s="109"/>
      <c r="DE45" s="109"/>
      <c r="DF45" s="109"/>
      <c r="DG45" s="109"/>
      <c r="DH45" s="109"/>
      <c r="DI45" s="109"/>
      <c r="DJ45" s="109"/>
      <c r="DK45" s="109"/>
      <c r="DL45" s="109"/>
      <c r="DM45" s="109"/>
      <c r="DN45" s="109"/>
      <c r="DO45" s="109"/>
      <c r="DP45" s="109"/>
      <c r="DQ45" s="109"/>
      <c r="DR45" s="109"/>
      <c r="DS45" s="109"/>
      <c r="DT45" s="109"/>
      <c r="DU45" s="109"/>
      <c r="DV45" s="109"/>
      <c r="DW45" s="109"/>
      <c r="DX45" s="109"/>
      <c r="DY45" s="109"/>
      <c r="DZ45" s="109"/>
    </row>
    <row r="46" spans="1:130" s="5" customFormat="1" x14ac:dyDescent="0.25">
      <c r="A46" s="36" t="s">
        <v>51</v>
      </c>
      <c r="B46" s="49" t="s">
        <v>184</v>
      </c>
      <c r="C46" s="36" t="s">
        <v>172</v>
      </c>
      <c r="D46" s="40" t="s">
        <v>108</v>
      </c>
      <c r="E46" s="134">
        <v>447.86104000000006</v>
      </c>
      <c r="F46" s="134">
        <f t="shared" si="20"/>
        <v>448.90000000000009</v>
      </c>
      <c r="G46" s="194">
        <v>0.90407999999999999</v>
      </c>
      <c r="H46" s="194">
        <v>0.13488</v>
      </c>
      <c r="I46" s="188">
        <f t="shared" si="21"/>
        <v>1.0389599999999999</v>
      </c>
      <c r="J46" s="38">
        <f t="shared" si="22"/>
        <v>2317.797606639992</v>
      </c>
      <c r="K46" s="155"/>
      <c r="L46" s="89">
        <v>448.9</v>
      </c>
      <c r="M46" s="90"/>
      <c r="N46" s="90"/>
      <c r="O46" s="94">
        <v>0.94610000000000005</v>
      </c>
      <c r="P46" s="89">
        <v>2107.6</v>
      </c>
      <c r="Q46" s="38"/>
      <c r="R46" s="38"/>
      <c r="S46" s="38"/>
      <c r="T46" s="38"/>
      <c r="U46" s="38">
        <f t="shared" si="23"/>
        <v>-8.9377839377839212</v>
      </c>
      <c r="V46" s="38">
        <f t="shared" si="24"/>
        <v>-9.0688507934351605</v>
      </c>
      <c r="W46" s="175"/>
      <c r="X46" s="158">
        <f t="shared" si="29"/>
        <v>-2.1193623079224144</v>
      </c>
      <c r="Y46" s="158">
        <f t="shared" si="30"/>
        <v>-7.1193623079224144</v>
      </c>
      <c r="Z46" s="158">
        <f t="shared" si="31"/>
        <v>2.8806376920775856</v>
      </c>
      <c r="AA46" s="158">
        <f t="shared" si="32"/>
        <v>-6.5711796288909285</v>
      </c>
      <c r="AB46" s="158">
        <f t="shared" si="33"/>
        <v>2.3324550130460997</v>
      </c>
      <c r="AC46" s="158">
        <f t="shared" si="34"/>
        <v>0.39297100911989524</v>
      </c>
      <c r="AD46" s="158">
        <f t="shared" si="35"/>
        <v>-4.6070289908801048</v>
      </c>
      <c r="AE46" s="158">
        <f t="shared" si="36"/>
        <v>5.3929710091198952</v>
      </c>
      <c r="AF46" s="158">
        <f t="shared" si="37"/>
        <v>-6.2089225552473035</v>
      </c>
      <c r="AG46" s="158">
        <f t="shared" si="38"/>
        <v>6.994864573487094</v>
      </c>
      <c r="AH46" s="158">
        <f t="shared" si="39"/>
        <v>-1.7222737102255037</v>
      </c>
      <c r="AI46" s="158">
        <f t="shared" si="40"/>
        <v>-6.7222737102255037</v>
      </c>
      <c r="AJ46" s="158">
        <f t="shared" si="41"/>
        <v>3.2777262897744963</v>
      </c>
      <c r="AK46" s="158">
        <f t="shared" si="42"/>
        <v>-5.2302892987023748</v>
      </c>
      <c r="AL46" s="158">
        <f t="shared" si="43"/>
        <v>1.7857418782513674</v>
      </c>
      <c r="AM46" s="158">
        <f t="shared" si="44"/>
        <v>-1.688926497186239</v>
      </c>
      <c r="AN46" s="158">
        <f t="shared" si="45"/>
        <v>-6.6889264971862392</v>
      </c>
      <c r="AO46" s="158">
        <f t="shared" si="46"/>
        <v>3.3110735028137608</v>
      </c>
      <c r="AP46" s="158">
        <f t="shared" si="47"/>
        <v>-5.146445512235676</v>
      </c>
      <c r="AQ46" s="158">
        <f t="shared" si="48"/>
        <v>1.7685925178631983</v>
      </c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</row>
    <row r="47" spans="1:130" s="5" customFormat="1" x14ac:dyDescent="0.25">
      <c r="A47" s="36" t="s">
        <v>51</v>
      </c>
      <c r="B47" s="49" t="s">
        <v>184</v>
      </c>
      <c r="C47" s="36" t="s">
        <v>172</v>
      </c>
      <c r="D47" s="40" t="s">
        <v>109</v>
      </c>
      <c r="E47" s="134">
        <v>447.06299000000001</v>
      </c>
      <c r="F47" s="134">
        <f t="shared" si="20"/>
        <v>448.1</v>
      </c>
      <c r="G47" s="194">
        <v>0.90225999999999995</v>
      </c>
      <c r="H47" s="194">
        <v>0.13475000000000001</v>
      </c>
      <c r="I47" s="188">
        <f t="shared" si="21"/>
        <v>1.03701</v>
      </c>
      <c r="J47" s="38">
        <f t="shared" si="22"/>
        <v>2317.5773025885528</v>
      </c>
      <c r="K47" s="90"/>
      <c r="L47" s="89">
        <v>448.1</v>
      </c>
      <c r="M47" s="90"/>
      <c r="N47" s="90"/>
      <c r="O47" s="94">
        <v>0.92490000000000006</v>
      </c>
      <c r="P47" s="89">
        <v>2064</v>
      </c>
      <c r="Q47" s="38"/>
      <c r="R47" s="38"/>
      <c r="S47" s="38"/>
      <c r="T47" s="38"/>
      <c r="U47" s="38">
        <f t="shared" si="23"/>
        <v>-10.810888998177447</v>
      </c>
      <c r="V47" s="38">
        <f t="shared" si="24"/>
        <v>-10.941481965038523</v>
      </c>
      <c r="W47" s="175"/>
      <c r="X47" s="158">
        <f t="shared" si="29"/>
        <v>-2.1193623079224144</v>
      </c>
      <c r="Y47" s="158">
        <f t="shared" si="30"/>
        <v>-7.1193623079224144</v>
      </c>
      <c r="Z47" s="158">
        <f t="shared" si="31"/>
        <v>2.8806376920775856</v>
      </c>
      <c r="AA47" s="158">
        <f t="shared" si="32"/>
        <v>-6.5711796288909285</v>
      </c>
      <c r="AB47" s="158">
        <f t="shared" si="33"/>
        <v>2.3324550130460997</v>
      </c>
      <c r="AC47" s="158">
        <f t="shared" si="34"/>
        <v>0.39297100911989524</v>
      </c>
      <c r="AD47" s="158">
        <f t="shared" si="35"/>
        <v>-4.6070289908801048</v>
      </c>
      <c r="AE47" s="158">
        <f t="shared" si="36"/>
        <v>5.3929710091198952</v>
      </c>
      <c r="AF47" s="158">
        <f t="shared" si="37"/>
        <v>-6.2089225552473035</v>
      </c>
      <c r="AG47" s="158">
        <f t="shared" si="38"/>
        <v>6.994864573487094</v>
      </c>
      <c r="AH47" s="158">
        <f t="shared" si="39"/>
        <v>-1.7222737102255037</v>
      </c>
      <c r="AI47" s="158">
        <f t="shared" si="40"/>
        <v>-6.7222737102255037</v>
      </c>
      <c r="AJ47" s="158">
        <f t="shared" si="41"/>
        <v>3.2777262897744963</v>
      </c>
      <c r="AK47" s="158">
        <f t="shared" si="42"/>
        <v>-5.2302892987023748</v>
      </c>
      <c r="AL47" s="158">
        <f t="shared" si="43"/>
        <v>1.7857418782513674</v>
      </c>
      <c r="AM47" s="158">
        <f t="shared" si="44"/>
        <v>-1.688926497186239</v>
      </c>
      <c r="AN47" s="158">
        <f t="shared" si="45"/>
        <v>-6.6889264971862392</v>
      </c>
      <c r="AO47" s="158">
        <f t="shared" si="46"/>
        <v>3.3110735028137608</v>
      </c>
      <c r="AP47" s="158">
        <f t="shared" si="47"/>
        <v>-5.146445512235676</v>
      </c>
      <c r="AQ47" s="158">
        <f t="shared" si="48"/>
        <v>1.7685925178631983</v>
      </c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</row>
    <row r="48" spans="1:130" s="5" customFormat="1" x14ac:dyDescent="0.25">
      <c r="A48" s="36" t="s">
        <v>51</v>
      </c>
      <c r="B48" s="49" t="s">
        <v>184</v>
      </c>
      <c r="C48" s="36" t="s">
        <v>172</v>
      </c>
      <c r="D48" s="40" t="s">
        <v>110</v>
      </c>
      <c r="E48" s="134">
        <v>447.26136000000002</v>
      </c>
      <c r="F48" s="134">
        <f t="shared" si="20"/>
        <v>448.3</v>
      </c>
      <c r="G48" s="194">
        <v>0.90361999999999998</v>
      </c>
      <c r="H48" s="194">
        <v>0.13502</v>
      </c>
      <c r="I48" s="188">
        <f t="shared" si="21"/>
        <v>1.03864</v>
      </c>
      <c r="J48" s="38">
        <f t="shared" si="22"/>
        <v>2320.1883334101321</v>
      </c>
      <c r="K48" s="90"/>
      <c r="L48" s="89">
        <v>448.2</v>
      </c>
      <c r="M48" s="90"/>
      <c r="N48" s="90"/>
      <c r="O48" s="94">
        <v>0.92610000000000003</v>
      </c>
      <c r="P48" s="89">
        <v>2066.3000000000002</v>
      </c>
      <c r="Q48" s="38"/>
      <c r="R48" s="38"/>
      <c r="S48" s="38"/>
      <c r="T48" s="38"/>
      <c r="U48" s="38">
        <f t="shared" si="23"/>
        <v>-10.835323114842483</v>
      </c>
      <c r="V48" s="38">
        <f t="shared" si="24"/>
        <v>-10.942574348564873</v>
      </c>
      <c r="W48" s="175"/>
      <c r="X48" s="158">
        <f t="shared" si="29"/>
        <v>-2.1193623079224144</v>
      </c>
      <c r="Y48" s="158">
        <f t="shared" si="30"/>
        <v>-7.1193623079224144</v>
      </c>
      <c r="Z48" s="158">
        <f t="shared" si="31"/>
        <v>2.8806376920775856</v>
      </c>
      <c r="AA48" s="158">
        <f t="shared" si="32"/>
        <v>-6.5711796288909285</v>
      </c>
      <c r="AB48" s="158">
        <f t="shared" si="33"/>
        <v>2.3324550130460997</v>
      </c>
      <c r="AC48" s="158">
        <f t="shared" si="34"/>
        <v>0.39297100911989524</v>
      </c>
      <c r="AD48" s="158">
        <f t="shared" si="35"/>
        <v>-4.6070289908801048</v>
      </c>
      <c r="AE48" s="158">
        <f t="shared" si="36"/>
        <v>5.3929710091198952</v>
      </c>
      <c r="AF48" s="158">
        <f t="shared" si="37"/>
        <v>-6.2089225552473035</v>
      </c>
      <c r="AG48" s="158">
        <f t="shared" si="38"/>
        <v>6.994864573487094</v>
      </c>
      <c r="AH48" s="158">
        <f t="shared" si="39"/>
        <v>-1.7222737102255037</v>
      </c>
      <c r="AI48" s="158">
        <f t="shared" si="40"/>
        <v>-6.7222737102255037</v>
      </c>
      <c r="AJ48" s="158">
        <f t="shared" si="41"/>
        <v>3.2777262897744963</v>
      </c>
      <c r="AK48" s="158">
        <f t="shared" si="42"/>
        <v>-5.2302892987023748</v>
      </c>
      <c r="AL48" s="158">
        <f t="shared" si="43"/>
        <v>1.7857418782513674</v>
      </c>
      <c r="AM48" s="158">
        <f t="shared" si="44"/>
        <v>-1.688926497186239</v>
      </c>
      <c r="AN48" s="158">
        <f t="shared" si="45"/>
        <v>-6.6889264971862392</v>
      </c>
      <c r="AO48" s="158">
        <f t="shared" si="46"/>
        <v>3.3110735028137608</v>
      </c>
      <c r="AP48" s="158">
        <f t="shared" si="47"/>
        <v>-5.146445512235676</v>
      </c>
      <c r="AQ48" s="158">
        <f t="shared" si="48"/>
        <v>1.7685925178631983</v>
      </c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</row>
    <row r="49" spans="1:130" s="43" customFormat="1" x14ac:dyDescent="0.25">
      <c r="A49" s="97" t="s">
        <v>122</v>
      </c>
      <c r="B49" s="64" t="s">
        <v>185</v>
      </c>
      <c r="C49" s="40" t="s">
        <v>163</v>
      </c>
      <c r="D49" s="40" t="s">
        <v>108</v>
      </c>
      <c r="E49" s="134">
        <v>446.86475000000002</v>
      </c>
      <c r="F49" s="134">
        <f t="shared" si="20"/>
        <v>447.9</v>
      </c>
      <c r="G49" s="194">
        <v>0.90037999999999996</v>
      </c>
      <c r="H49" s="194">
        <v>0.13486999999999999</v>
      </c>
      <c r="I49" s="188">
        <f t="shared" si="21"/>
        <v>1.03525</v>
      </c>
      <c r="J49" s="38">
        <f t="shared" si="22"/>
        <v>2314.6728678605891</v>
      </c>
      <c r="K49" s="90">
        <v>448.2</v>
      </c>
      <c r="L49" s="90">
        <v>448.2</v>
      </c>
      <c r="M49" s="90"/>
      <c r="N49" s="90"/>
      <c r="O49" s="94">
        <v>1.0247999999999999</v>
      </c>
      <c r="P49" s="89">
        <v>2286.5</v>
      </c>
      <c r="Q49" s="38"/>
      <c r="R49" s="38"/>
      <c r="S49" s="38"/>
      <c r="T49" s="38"/>
      <c r="U49" s="38">
        <f t="shared" si="23"/>
        <v>-1.0094180149722358</v>
      </c>
      <c r="V49" s="38">
        <f t="shared" si="24"/>
        <v>-1.2171425280769288</v>
      </c>
      <c r="W49" s="175"/>
      <c r="X49" s="158">
        <f t="shared" si="29"/>
        <v>-2.1193623079224144</v>
      </c>
      <c r="Y49" s="158">
        <f t="shared" si="30"/>
        <v>-7.1193623079224144</v>
      </c>
      <c r="Z49" s="158">
        <f t="shared" si="31"/>
        <v>2.8806376920775856</v>
      </c>
      <c r="AA49" s="158">
        <f t="shared" si="32"/>
        <v>-6.5711796288909285</v>
      </c>
      <c r="AB49" s="158">
        <f t="shared" si="33"/>
        <v>2.3324550130460997</v>
      </c>
      <c r="AC49" s="158">
        <f t="shared" si="34"/>
        <v>0.39297100911989524</v>
      </c>
      <c r="AD49" s="158">
        <f t="shared" si="35"/>
        <v>-4.6070289908801048</v>
      </c>
      <c r="AE49" s="158">
        <f t="shared" si="36"/>
        <v>5.3929710091198952</v>
      </c>
      <c r="AF49" s="158">
        <f t="shared" si="37"/>
        <v>-6.2089225552473035</v>
      </c>
      <c r="AG49" s="158">
        <f t="shared" si="38"/>
        <v>6.994864573487094</v>
      </c>
      <c r="AH49" s="158">
        <f t="shared" si="39"/>
        <v>-1.7222737102255037</v>
      </c>
      <c r="AI49" s="158">
        <f t="shared" si="40"/>
        <v>-6.7222737102255037</v>
      </c>
      <c r="AJ49" s="158">
        <f t="shared" si="41"/>
        <v>3.2777262897744963</v>
      </c>
      <c r="AK49" s="158">
        <f t="shared" si="42"/>
        <v>-5.2302892987023748</v>
      </c>
      <c r="AL49" s="158">
        <f t="shared" si="43"/>
        <v>1.7857418782513674</v>
      </c>
      <c r="AM49" s="158">
        <f t="shared" si="44"/>
        <v>-1.688926497186239</v>
      </c>
      <c r="AN49" s="158">
        <f t="shared" si="45"/>
        <v>-6.6889264971862392</v>
      </c>
      <c r="AO49" s="158">
        <f t="shared" si="46"/>
        <v>3.3110735028137608</v>
      </c>
      <c r="AP49" s="158">
        <f t="shared" si="47"/>
        <v>-5.146445512235676</v>
      </c>
      <c r="AQ49" s="158">
        <f t="shared" si="48"/>
        <v>1.7685925178631983</v>
      </c>
    </row>
    <row r="50" spans="1:130" s="43" customFormat="1" x14ac:dyDescent="0.25">
      <c r="A50" s="97" t="s">
        <v>122</v>
      </c>
      <c r="B50" s="64" t="s">
        <v>185</v>
      </c>
      <c r="C50" s="40" t="s">
        <v>163</v>
      </c>
      <c r="D50" s="40" t="s">
        <v>109</v>
      </c>
      <c r="E50" s="134">
        <v>446.66460000000001</v>
      </c>
      <c r="F50" s="134">
        <f t="shared" si="20"/>
        <v>447.7</v>
      </c>
      <c r="G50" s="194">
        <v>0.90051000000000003</v>
      </c>
      <c r="H50" s="194">
        <v>0.13489000000000001</v>
      </c>
      <c r="I50" s="188">
        <f t="shared" si="21"/>
        <v>1.0354000000000001</v>
      </c>
      <c r="J50" s="38">
        <f t="shared" si="22"/>
        <v>2316.0443999842514</v>
      </c>
      <c r="K50" s="89">
        <v>447.9</v>
      </c>
      <c r="L50" s="89">
        <v>447.9</v>
      </c>
      <c r="M50" s="90"/>
      <c r="N50" s="90"/>
      <c r="O50" s="94">
        <v>1.0302</v>
      </c>
      <c r="P50" s="89">
        <v>2300.1</v>
      </c>
      <c r="Q50" s="38"/>
      <c r="R50" s="38"/>
      <c r="S50" s="38"/>
      <c r="T50" s="38"/>
      <c r="U50" s="38">
        <f t="shared" si="23"/>
        <v>-0.50222136372417348</v>
      </c>
      <c r="V50" s="38">
        <f t="shared" si="24"/>
        <v>-0.68843239725283001</v>
      </c>
      <c r="W50" s="175"/>
      <c r="X50" s="158">
        <f t="shared" si="29"/>
        <v>-2.1193623079224144</v>
      </c>
      <c r="Y50" s="158">
        <f t="shared" si="30"/>
        <v>-7.1193623079224144</v>
      </c>
      <c r="Z50" s="158">
        <f t="shared" si="31"/>
        <v>2.8806376920775856</v>
      </c>
      <c r="AA50" s="158">
        <f t="shared" si="32"/>
        <v>-6.5711796288909285</v>
      </c>
      <c r="AB50" s="158">
        <f t="shared" si="33"/>
        <v>2.3324550130460997</v>
      </c>
      <c r="AC50" s="158">
        <f t="shared" si="34"/>
        <v>0.39297100911989524</v>
      </c>
      <c r="AD50" s="158">
        <f t="shared" si="35"/>
        <v>-4.6070289908801048</v>
      </c>
      <c r="AE50" s="158">
        <f t="shared" si="36"/>
        <v>5.3929710091198952</v>
      </c>
      <c r="AF50" s="158">
        <f t="shared" si="37"/>
        <v>-6.2089225552473035</v>
      </c>
      <c r="AG50" s="158">
        <f t="shared" si="38"/>
        <v>6.994864573487094</v>
      </c>
      <c r="AH50" s="158">
        <f t="shared" si="39"/>
        <v>-1.7222737102255037</v>
      </c>
      <c r="AI50" s="158">
        <f t="shared" si="40"/>
        <v>-6.7222737102255037</v>
      </c>
      <c r="AJ50" s="158">
        <f t="shared" si="41"/>
        <v>3.2777262897744963</v>
      </c>
      <c r="AK50" s="158">
        <f t="shared" si="42"/>
        <v>-5.2302892987023748</v>
      </c>
      <c r="AL50" s="158">
        <f t="shared" si="43"/>
        <v>1.7857418782513674</v>
      </c>
      <c r="AM50" s="158">
        <f t="shared" si="44"/>
        <v>-1.688926497186239</v>
      </c>
      <c r="AN50" s="158">
        <f t="shared" si="45"/>
        <v>-6.6889264971862392</v>
      </c>
      <c r="AO50" s="158">
        <f t="shared" si="46"/>
        <v>3.3110735028137608</v>
      </c>
      <c r="AP50" s="158">
        <f t="shared" si="47"/>
        <v>-5.146445512235676</v>
      </c>
      <c r="AQ50" s="158">
        <f t="shared" si="48"/>
        <v>1.7685925178631983</v>
      </c>
    </row>
    <row r="51" spans="1:130" s="43" customFormat="1" x14ac:dyDescent="0.25">
      <c r="A51" s="97" t="s">
        <v>122</v>
      </c>
      <c r="B51" s="64" t="s">
        <v>185</v>
      </c>
      <c r="C51" s="40" t="s">
        <v>163</v>
      </c>
      <c r="D51" s="40" t="s">
        <v>110</v>
      </c>
      <c r="E51" s="134">
        <v>446.55328000000003</v>
      </c>
      <c r="F51" s="134">
        <f t="shared" si="20"/>
        <v>447.6</v>
      </c>
      <c r="G51" s="194">
        <v>0.91132999999999997</v>
      </c>
      <c r="H51" s="194">
        <v>0.13539000000000001</v>
      </c>
      <c r="I51" s="188">
        <f t="shared" si="21"/>
        <v>1.0467200000000001</v>
      </c>
      <c r="J51" s="38">
        <f t="shared" si="22"/>
        <v>2341.9264284350288</v>
      </c>
      <c r="K51" s="90">
        <v>447.8</v>
      </c>
      <c r="L51" s="90">
        <v>447.8</v>
      </c>
      <c r="M51" s="90"/>
      <c r="N51" s="90"/>
      <c r="O51" s="94">
        <v>1.0418000000000001</v>
      </c>
      <c r="P51" s="89">
        <v>2326.5</v>
      </c>
      <c r="Q51" s="38"/>
      <c r="R51" s="38"/>
      <c r="S51" s="38"/>
      <c r="T51" s="38"/>
      <c r="U51" s="38">
        <f t="shared" si="23"/>
        <v>-0.47003974319780223</v>
      </c>
      <c r="V51" s="38">
        <f t="shared" si="24"/>
        <v>-0.65870679145703914</v>
      </c>
      <c r="W51" s="175"/>
      <c r="X51" s="158">
        <f t="shared" si="29"/>
        <v>-2.1193623079224144</v>
      </c>
      <c r="Y51" s="158">
        <f t="shared" si="30"/>
        <v>-7.1193623079224144</v>
      </c>
      <c r="Z51" s="158">
        <f t="shared" si="31"/>
        <v>2.8806376920775856</v>
      </c>
      <c r="AA51" s="158">
        <f t="shared" si="32"/>
        <v>-6.5711796288909285</v>
      </c>
      <c r="AB51" s="158">
        <f t="shared" si="33"/>
        <v>2.3324550130460997</v>
      </c>
      <c r="AC51" s="158">
        <f t="shared" si="34"/>
        <v>0.39297100911989524</v>
      </c>
      <c r="AD51" s="158">
        <f t="shared" si="35"/>
        <v>-4.6070289908801048</v>
      </c>
      <c r="AE51" s="158">
        <f t="shared" si="36"/>
        <v>5.3929710091198952</v>
      </c>
      <c r="AF51" s="158">
        <f t="shared" si="37"/>
        <v>-6.2089225552473035</v>
      </c>
      <c r="AG51" s="158">
        <f t="shared" si="38"/>
        <v>6.994864573487094</v>
      </c>
      <c r="AH51" s="158">
        <f t="shared" si="39"/>
        <v>-1.7222737102255037</v>
      </c>
      <c r="AI51" s="158">
        <f t="shared" si="40"/>
        <v>-6.7222737102255037</v>
      </c>
      <c r="AJ51" s="158">
        <f t="shared" si="41"/>
        <v>3.2777262897744963</v>
      </c>
      <c r="AK51" s="158">
        <f t="shared" si="42"/>
        <v>-5.2302892987023748</v>
      </c>
      <c r="AL51" s="158">
        <f t="shared" si="43"/>
        <v>1.7857418782513674</v>
      </c>
      <c r="AM51" s="158">
        <f t="shared" si="44"/>
        <v>-1.688926497186239</v>
      </c>
      <c r="AN51" s="158">
        <f t="shared" si="45"/>
        <v>-6.6889264971862392</v>
      </c>
      <c r="AO51" s="158">
        <f t="shared" si="46"/>
        <v>3.3110735028137608</v>
      </c>
      <c r="AP51" s="158">
        <f t="shared" si="47"/>
        <v>-5.146445512235676</v>
      </c>
      <c r="AQ51" s="158">
        <f t="shared" si="48"/>
        <v>1.7685925178631983</v>
      </c>
    </row>
    <row r="52" spans="1:130" s="5" customFormat="1" x14ac:dyDescent="0.25">
      <c r="A52" s="37" t="s">
        <v>54</v>
      </c>
      <c r="B52" s="49" t="s">
        <v>186</v>
      </c>
      <c r="C52" s="37" t="s">
        <v>193</v>
      </c>
      <c r="D52" s="40" t="s">
        <v>108</v>
      </c>
      <c r="E52" s="134">
        <v>446.76526000000001</v>
      </c>
      <c r="F52" s="134">
        <f t="shared" si="20"/>
        <v>447.8</v>
      </c>
      <c r="G52" s="194">
        <v>0.89959999999999996</v>
      </c>
      <c r="H52" s="194">
        <v>0.13514000000000001</v>
      </c>
      <c r="I52" s="188">
        <f t="shared" si="21"/>
        <v>1.03474</v>
      </c>
      <c r="J52" s="38">
        <f t="shared" si="22"/>
        <v>2314.0483254792794</v>
      </c>
      <c r="K52" s="90"/>
      <c r="L52" s="93">
        <v>447.74</v>
      </c>
      <c r="M52" s="90"/>
      <c r="N52" s="90"/>
      <c r="O52" s="94">
        <v>1.0202</v>
      </c>
      <c r="P52" s="90">
        <v>2279</v>
      </c>
      <c r="Q52" s="38"/>
      <c r="R52" s="38"/>
      <c r="S52" s="38"/>
      <c r="T52" s="38"/>
      <c r="U52" s="38">
        <f t="shared" si="23"/>
        <v>-1.4051839109341475</v>
      </c>
      <c r="V52" s="38">
        <f t="shared" si="24"/>
        <v>-1.5145891766119552</v>
      </c>
      <c r="W52" s="175"/>
      <c r="X52" s="158">
        <f t="shared" si="29"/>
        <v>-2.1193623079224144</v>
      </c>
      <c r="Y52" s="158">
        <f t="shared" si="30"/>
        <v>-7.1193623079224144</v>
      </c>
      <c r="Z52" s="158">
        <f t="shared" si="31"/>
        <v>2.8806376920775856</v>
      </c>
      <c r="AA52" s="158">
        <f t="shared" si="32"/>
        <v>-6.5711796288909285</v>
      </c>
      <c r="AB52" s="158">
        <f t="shared" si="33"/>
        <v>2.3324550130460997</v>
      </c>
      <c r="AC52" s="158">
        <f t="shared" si="34"/>
        <v>0.39297100911989524</v>
      </c>
      <c r="AD52" s="158">
        <f t="shared" si="35"/>
        <v>-4.6070289908801048</v>
      </c>
      <c r="AE52" s="158">
        <f t="shared" si="36"/>
        <v>5.3929710091198952</v>
      </c>
      <c r="AF52" s="158">
        <f t="shared" si="37"/>
        <v>-6.2089225552473035</v>
      </c>
      <c r="AG52" s="158">
        <f t="shared" si="38"/>
        <v>6.994864573487094</v>
      </c>
      <c r="AH52" s="158">
        <f t="shared" si="39"/>
        <v>-1.7222737102255037</v>
      </c>
      <c r="AI52" s="158">
        <f t="shared" si="40"/>
        <v>-6.7222737102255037</v>
      </c>
      <c r="AJ52" s="158">
        <f t="shared" si="41"/>
        <v>3.2777262897744963</v>
      </c>
      <c r="AK52" s="158">
        <f t="shared" si="42"/>
        <v>-5.2302892987023748</v>
      </c>
      <c r="AL52" s="158">
        <f t="shared" si="43"/>
        <v>1.7857418782513674</v>
      </c>
      <c r="AM52" s="158">
        <f t="shared" si="44"/>
        <v>-1.688926497186239</v>
      </c>
      <c r="AN52" s="158">
        <f t="shared" si="45"/>
        <v>-6.6889264971862392</v>
      </c>
      <c r="AO52" s="158">
        <f t="shared" si="46"/>
        <v>3.3110735028137608</v>
      </c>
      <c r="AP52" s="158">
        <f t="shared" si="47"/>
        <v>-5.146445512235676</v>
      </c>
      <c r="AQ52" s="158">
        <f t="shared" si="48"/>
        <v>1.7685925178631983</v>
      </c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</row>
    <row r="53" spans="1:130" s="5" customFormat="1" x14ac:dyDescent="0.25">
      <c r="A53" s="37" t="s">
        <v>54</v>
      </c>
      <c r="B53" s="49" t="s">
        <v>186</v>
      </c>
      <c r="C53" s="37" t="s">
        <v>193</v>
      </c>
      <c r="D53" s="40" t="s">
        <v>109</v>
      </c>
      <c r="E53" s="134">
        <v>447.06152000000003</v>
      </c>
      <c r="F53" s="134">
        <f t="shared" si="20"/>
        <v>448.1</v>
      </c>
      <c r="G53" s="194">
        <v>0.90325</v>
      </c>
      <c r="H53" s="194">
        <v>0.13522999999999999</v>
      </c>
      <c r="I53" s="188">
        <f t="shared" si="21"/>
        <v>1.0384800000000001</v>
      </c>
      <c r="J53" s="38">
        <f t="shared" si="22"/>
        <v>2320.8673013625603</v>
      </c>
      <c r="K53" s="90"/>
      <c r="L53" s="93">
        <v>448.07</v>
      </c>
      <c r="M53" s="90"/>
      <c r="N53" s="90"/>
      <c r="O53" s="94">
        <v>1.0201</v>
      </c>
      <c r="P53" s="90">
        <v>2277</v>
      </c>
      <c r="Q53" s="38"/>
      <c r="R53" s="38"/>
      <c r="S53" s="38"/>
      <c r="T53" s="38"/>
      <c r="U53" s="38">
        <f t="shared" si="23"/>
        <v>-1.7698944611355116</v>
      </c>
      <c r="V53" s="38">
        <f t="shared" si="24"/>
        <v>-1.890125356878706</v>
      </c>
      <c r="W53" s="175"/>
      <c r="X53" s="158">
        <f t="shared" si="29"/>
        <v>-2.1193623079224144</v>
      </c>
      <c r="Y53" s="158">
        <f t="shared" si="30"/>
        <v>-7.1193623079224144</v>
      </c>
      <c r="Z53" s="158">
        <f t="shared" si="31"/>
        <v>2.8806376920775856</v>
      </c>
      <c r="AA53" s="158">
        <f t="shared" si="32"/>
        <v>-6.5711796288909285</v>
      </c>
      <c r="AB53" s="158">
        <f t="shared" si="33"/>
        <v>2.3324550130460997</v>
      </c>
      <c r="AC53" s="158">
        <f t="shared" si="34"/>
        <v>0.39297100911989524</v>
      </c>
      <c r="AD53" s="158">
        <f t="shared" si="35"/>
        <v>-4.6070289908801048</v>
      </c>
      <c r="AE53" s="158">
        <f t="shared" si="36"/>
        <v>5.3929710091198952</v>
      </c>
      <c r="AF53" s="158">
        <f t="shared" si="37"/>
        <v>-6.2089225552473035</v>
      </c>
      <c r="AG53" s="158">
        <f t="shared" si="38"/>
        <v>6.994864573487094</v>
      </c>
      <c r="AH53" s="158">
        <f t="shared" si="39"/>
        <v>-1.7222737102255037</v>
      </c>
      <c r="AI53" s="158">
        <f t="shared" si="40"/>
        <v>-6.7222737102255037</v>
      </c>
      <c r="AJ53" s="158">
        <f t="shared" si="41"/>
        <v>3.2777262897744963</v>
      </c>
      <c r="AK53" s="158">
        <f t="shared" si="42"/>
        <v>-5.2302892987023748</v>
      </c>
      <c r="AL53" s="158">
        <f t="shared" si="43"/>
        <v>1.7857418782513674</v>
      </c>
      <c r="AM53" s="158">
        <f t="shared" si="44"/>
        <v>-1.688926497186239</v>
      </c>
      <c r="AN53" s="158">
        <f t="shared" si="45"/>
        <v>-6.6889264971862392</v>
      </c>
      <c r="AO53" s="158">
        <f t="shared" si="46"/>
        <v>3.3110735028137608</v>
      </c>
      <c r="AP53" s="158">
        <f t="shared" si="47"/>
        <v>-5.146445512235676</v>
      </c>
      <c r="AQ53" s="158">
        <f t="shared" si="48"/>
        <v>1.7685925178631983</v>
      </c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</row>
    <row r="54" spans="1:130" s="5" customFormat="1" x14ac:dyDescent="0.25">
      <c r="A54" s="37" t="s">
        <v>54</v>
      </c>
      <c r="B54" s="49" t="s">
        <v>186</v>
      </c>
      <c r="C54" s="37" t="s">
        <v>193</v>
      </c>
      <c r="D54" s="40" t="s">
        <v>110</v>
      </c>
      <c r="E54" s="134">
        <v>447.26515000000001</v>
      </c>
      <c r="F54" s="134">
        <f t="shared" si="20"/>
        <v>448.3</v>
      </c>
      <c r="G54" s="194">
        <v>0.89970000000000006</v>
      </c>
      <c r="H54" s="194">
        <v>0.13514999999999999</v>
      </c>
      <c r="I54" s="188">
        <f t="shared" si="21"/>
        <v>1.03485</v>
      </c>
      <c r="J54" s="38">
        <f t="shared" si="22"/>
        <v>2311.7097743694549</v>
      </c>
      <c r="K54" s="90"/>
      <c r="L54" s="93">
        <v>448.23</v>
      </c>
      <c r="M54" s="90"/>
      <c r="N54" s="90"/>
      <c r="O54" s="94">
        <v>1.018</v>
      </c>
      <c r="P54" s="90">
        <v>2271</v>
      </c>
      <c r="Q54" s="38"/>
      <c r="R54" s="38"/>
      <c r="S54" s="38"/>
      <c r="T54" s="38"/>
      <c r="U54" s="38">
        <f t="shared" si="23"/>
        <v>-1.6282553027008775</v>
      </c>
      <c r="V54" s="38">
        <f t="shared" si="24"/>
        <v>-1.7610244512877449</v>
      </c>
      <c r="W54" s="175"/>
      <c r="X54" s="158">
        <f t="shared" si="29"/>
        <v>-2.1193623079224144</v>
      </c>
      <c r="Y54" s="158">
        <f t="shared" si="30"/>
        <v>-7.1193623079224144</v>
      </c>
      <c r="Z54" s="158">
        <f t="shared" si="31"/>
        <v>2.8806376920775856</v>
      </c>
      <c r="AA54" s="158">
        <f t="shared" si="32"/>
        <v>-6.5711796288909285</v>
      </c>
      <c r="AB54" s="158">
        <f t="shared" si="33"/>
        <v>2.3324550130460997</v>
      </c>
      <c r="AC54" s="158">
        <f t="shared" si="34"/>
        <v>0.39297100911989524</v>
      </c>
      <c r="AD54" s="158">
        <f t="shared" si="35"/>
        <v>-4.6070289908801048</v>
      </c>
      <c r="AE54" s="158">
        <f t="shared" si="36"/>
        <v>5.3929710091198952</v>
      </c>
      <c r="AF54" s="158">
        <f t="shared" si="37"/>
        <v>-6.2089225552473035</v>
      </c>
      <c r="AG54" s="158">
        <f t="shared" si="38"/>
        <v>6.994864573487094</v>
      </c>
      <c r="AH54" s="158">
        <f t="shared" si="39"/>
        <v>-1.7222737102255037</v>
      </c>
      <c r="AI54" s="158">
        <f t="shared" si="40"/>
        <v>-6.7222737102255037</v>
      </c>
      <c r="AJ54" s="158">
        <f t="shared" si="41"/>
        <v>3.2777262897744963</v>
      </c>
      <c r="AK54" s="158">
        <f t="shared" si="42"/>
        <v>-5.2302892987023748</v>
      </c>
      <c r="AL54" s="158">
        <f t="shared" si="43"/>
        <v>1.7857418782513674</v>
      </c>
      <c r="AM54" s="158">
        <f t="shared" si="44"/>
        <v>-1.688926497186239</v>
      </c>
      <c r="AN54" s="158">
        <f t="shared" si="45"/>
        <v>-6.6889264971862392</v>
      </c>
      <c r="AO54" s="158">
        <f t="shared" si="46"/>
        <v>3.3110735028137608</v>
      </c>
      <c r="AP54" s="158">
        <f t="shared" si="47"/>
        <v>-5.146445512235676</v>
      </c>
      <c r="AQ54" s="158">
        <f t="shared" si="48"/>
        <v>1.7685925178631983</v>
      </c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</row>
    <row r="55" spans="1:130" s="5" customFormat="1" x14ac:dyDescent="0.25">
      <c r="A55" s="37" t="s">
        <v>55</v>
      </c>
      <c r="B55" s="49" t="s">
        <v>187</v>
      </c>
      <c r="C55" s="37" t="s">
        <v>124</v>
      </c>
      <c r="D55" s="40" t="s">
        <v>108</v>
      </c>
      <c r="E55" s="134">
        <v>446.46099000000004</v>
      </c>
      <c r="F55" s="134">
        <f t="shared" si="20"/>
        <v>447.50000000000006</v>
      </c>
      <c r="G55" s="194">
        <v>0.90402000000000005</v>
      </c>
      <c r="H55" s="194">
        <v>0.13499</v>
      </c>
      <c r="I55" s="188">
        <f t="shared" si="21"/>
        <v>1.03901</v>
      </c>
      <c r="J55" s="38">
        <f t="shared" si="22"/>
        <v>2325.171369774117</v>
      </c>
      <c r="K55" s="90">
        <v>450</v>
      </c>
      <c r="L55" s="180">
        <v>446.84</v>
      </c>
      <c r="M55" s="90">
        <v>0.87680000000000002</v>
      </c>
      <c r="N55" s="90">
        <v>0.15010000000000001</v>
      </c>
      <c r="O55" s="90">
        <v>1.0268999999999999</v>
      </c>
      <c r="P55" s="90">
        <v>2300.61</v>
      </c>
      <c r="Q55" s="38">
        <f t="shared" si="25"/>
        <v>85.383192131658404</v>
      </c>
      <c r="R55" s="38">
        <f t="shared" si="26"/>
        <v>-3.0109953319616847</v>
      </c>
      <c r="S55" s="38">
        <f t="shared" si="27"/>
        <v>14.616807868341613</v>
      </c>
      <c r="T55" s="38">
        <f t="shared" si="28"/>
        <v>11.193421734943339</v>
      </c>
      <c r="U55" s="38">
        <f t="shared" si="23"/>
        <v>-1.1655325742774436</v>
      </c>
      <c r="V55" s="38">
        <f t="shared" si="24"/>
        <v>-1.0563251420261097</v>
      </c>
      <c r="W55" s="175"/>
      <c r="X55" s="158">
        <f t="shared" si="29"/>
        <v>-2.1193623079224144</v>
      </c>
      <c r="Y55" s="158">
        <f t="shared" si="30"/>
        <v>-7.1193623079224144</v>
      </c>
      <c r="Z55" s="158">
        <f t="shared" si="31"/>
        <v>2.8806376920775856</v>
      </c>
      <c r="AA55" s="158">
        <f t="shared" si="32"/>
        <v>-6.5711796288909285</v>
      </c>
      <c r="AB55" s="158">
        <f t="shared" si="33"/>
        <v>2.3324550130460997</v>
      </c>
      <c r="AC55" s="158">
        <f t="shared" si="34"/>
        <v>0.39297100911989524</v>
      </c>
      <c r="AD55" s="158">
        <f t="shared" si="35"/>
        <v>-4.6070289908801048</v>
      </c>
      <c r="AE55" s="158">
        <f t="shared" si="36"/>
        <v>5.3929710091198952</v>
      </c>
      <c r="AF55" s="158">
        <f t="shared" si="37"/>
        <v>-6.2089225552473035</v>
      </c>
      <c r="AG55" s="158">
        <f t="shared" si="38"/>
        <v>6.994864573487094</v>
      </c>
      <c r="AH55" s="158">
        <f t="shared" si="39"/>
        <v>-1.7222737102255037</v>
      </c>
      <c r="AI55" s="158">
        <f t="shared" si="40"/>
        <v>-6.7222737102255037</v>
      </c>
      <c r="AJ55" s="158">
        <f t="shared" si="41"/>
        <v>3.2777262897744963</v>
      </c>
      <c r="AK55" s="158">
        <f t="shared" si="42"/>
        <v>-5.2302892987023748</v>
      </c>
      <c r="AL55" s="158">
        <f t="shared" si="43"/>
        <v>1.7857418782513674</v>
      </c>
      <c r="AM55" s="158">
        <f t="shared" si="44"/>
        <v>-1.688926497186239</v>
      </c>
      <c r="AN55" s="158">
        <f t="shared" si="45"/>
        <v>-6.6889264971862392</v>
      </c>
      <c r="AO55" s="158">
        <f t="shared" si="46"/>
        <v>3.3110735028137608</v>
      </c>
      <c r="AP55" s="158">
        <f t="shared" si="47"/>
        <v>-5.146445512235676</v>
      </c>
      <c r="AQ55" s="158">
        <f t="shared" si="48"/>
        <v>1.7685925178631983</v>
      </c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</row>
    <row r="56" spans="1:130" s="5" customFormat="1" x14ac:dyDescent="0.25">
      <c r="A56" s="37" t="s">
        <v>55</v>
      </c>
      <c r="B56" s="49" t="s">
        <v>187</v>
      </c>
      <c r="C56" s="37" t="s">
        <v>124</v>
      </c>
      <c r="D56" s="40" t="s">
        <v>109</v>
      </c>
      <c r="E56" s="134">
        <v>446.66214000000002</v>
      </c>
      <c r="F56" s="134">
        <f t="shared" si="20"/>
        <v>447.70000000000005</v>
      </c>
      <c r="G56" s="194">
        <v>0.90325</v>
      </c>
      <c r="H56" s="194">
        <v>0.13461000000000001</v>
      </c>
      <c r="I56" s="188">
        <f t="shared" si="21"/>
        <v>1.03786</v>
      </c>
      <c r="J56" s="38">
        <f t="shared" si="22"/>
        <v>2321.5550284311657</v>
      </c>
      <c r="K56" s="90">
        <v>450</v>
      </c>
      <c r="L56" s="180">
        <v>447.62</v>
      </c>
      <c r="M56" s="94">
        <v>0.88019999999999998</v>
      </c>
      <c r="N56" s="94">
        <v>0.14680000000000001</v>
      </c>
      <c r="O56" s="94">
        <v>1.0269999999999999</v>
      </c>
      <c r="P56" s="90">
        <v>2296.83</v>
      </c>
      <c r="Q56" s="38">
        <f t="shared" si="25"/>
        <v>85.705939629990269</v>
      </c>
      <c r="R56" s="38">
        <f t="shared" si="26"/>
        <v>-2.5518959313589833</v>
      </c>
      <c r="S56" s="38">
        <f t="shared" si="27"/>
        <v>14.29406037000974</v>
      </c>
      <c r="T56" s="38">
        <f t="shared" si="28"/>
        <v>9.0557908030606988</v>
      </c>
      <c r="U56" s="38">
        <f t="shared" si="23"/>
        <v>-1.0463839053436967</v>
      </c>
      <c r="V56" s="38">
        <f t="shared" si="24"/>
        <v>-1.065020132125587</v>
      </c>
      <c r="W56" s="175"/>
      <c r="X56" s="158">
        <f t="shared" si="29"/>
        <v>-2.1193623079224144</v>
      </c>
      <c r="Y56" s="158">
        <f t="shared" si="30"/>
        <v>-7.1193623079224144</v>
      </c>
      <c r="Z56" s="158">
        <f t="shared" si="31"/>
        <v>2.8806376920775856</v>
      </c>
      <c r="AA56" s="158">
        <f t="shared" si="32"/>
        <v>-6.5711796288909285</v>
      </c>
      <c r="AB56" s="158">
        <f t="shared" si="33"/>
        <v>2.3324550130460997</v>
      </c>
      <c r="AC56" s="158">
        <f t="shared" si="34"/>
        <v>0.39297100911989524</v>
      </c>
      <c r="AD56" s="158">
        <f t="shared" si="35"/>
        <v>-4.6070289908801048</v>
      </c>
      <c r="AE56" s="158">
        <f t="shared" si="36"/>
        <v>5.3929710091198952</v>
      </c>
      <c r="AF56" s="158">
        <f t="shared" si="37"/>
        <v>-6.2089225552473035</v>
      </c>
      <c r="AG56" s="158">
        <f t="shared" si="38"/>
        <v>6.994864573487094</v>
      </c>
      <c r="AH56" s="158">
        <f t="shared" si="39"/>
        <v>-1.7222737102255037</v>
      </c>
      <c r="AI56" s="158">
        <f t="shared" si="40"/>
        <v>-6.7222737102255037</v>
      </c>
      <c r="AJ56" s="158">
        <f t="shared" si="41"/>
        <v>3.2777262897744963</v>
      </c>
      <c r="AK56" s="158">
        <f t="shared" si="42"/>
        <v>-5.2302892987023748</v>
      </c>
      <c r="AL56" s="158">
        <f t="shared" si="43"/>
        <v>1.7857418782513674</v>
      </c>
      <c r="AM56" s="158">
        <f t="shared" si="44"/>
        <v>-1.688926497186239</v>
      </c>
      <c r="AN56" s="158">
        <f t="shared" si="45"/>
        <v>-6.6889264971862392</v>
      </c>
      <c r="AO56" s="158">
        <f t="shared" si="46"/>
        <v>3.3110735028137608</v>
      </c>
      <c r="AP56" s="158">
        <f t="shared" si="47"/>
        <v>-5.146445512235676</v>
      </c>
      <c r="AQ56" s="158">
        <f t="shared" si="48"/>
        <v>1.7685925178631983</v>
      </c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</row>
    <row r="57" spans="1:130" s="5" customFormat="1" x14ac:dyDescent="0.25">
      <c r="A57" s="131" t="s">
        <v>55</v>
      </c>
      <c r="B57" s="132" t="s">
        <v>187</v>
      </c>
      <c r="C57" s="37" t="s">
        <v>124</v>
      </c>
      <c r="D57" s="40" t="s">
        <v>110</v>
      </c>
      <c r="E57" s="134">
        <v>447.36398000000003</v>
      </c>
      <c r="F57" s="134">
        <f t="shared" ref="F57:F63" si="49">E57+G57+H57</f>
        <v>448.40000000000003</v>
      </c>
      <c r="G57" s="194">
        <v>0.90064</v>
      </c>
      <c r="H57" s="194">
        <v>0.13538</v>
      </c>
      <c r="I57" s="188">
        <f t="shared" si="21"/>
        <v>1.0360199999999999</v>
      </c>
      <c r="J57" s="38">
        <f t="shared" si="22"/>
        <v>2313.8102827989269</v>
      </c>
      <c r="K57" s="90">
        <v>450</v>
      </c>
      <c r="L57" s="92">
        <v>447.86</v>
      </c>
      <c r="M57" s="90">
        <v>0.86850000000000005</v>
      </c>
      <c r="N57" s="90">
        <v>0.15490000000000001</v>
      </c>
      <c r="O57" s="94">
        <v>1.0234000000000001</v>
      </c>
      <c r="P57" s="93">
        <v>2287.5100000000002</v>
      </c>
      <c r="Q57" s="38">
        <f t="shared" si="25"/>
        <v>84.864178229431303</v>
      </c>
      <c r="R57" s="38">
        <f t="shared" si="26"/>
        <v>-3.5685734588736842</v>
      </c>
      <c r="S57" s="38">
        <f t="shared" si="27"/>
        <v>15.135821770568691</v>
      </c>
      <c r="T57" s="38">
        <f t="shared" si="28"/>
        <v>14.418673363864684</v>
      </c>
      <c r="U57" s="38">
        <f t="shared" si="23"/>
        <v>-1.2181232022547686</v>
      </c>
      <c r="V57" s="38">
        <f t="shared" si="24"/>
        <v>-1.136665481800532</v>
      </c>
      <c r="W57" s="175"/>
      <c r="X57" s="158">
        <f t="shared" si="29"/>
        <v>-2.1193623079224144</v>
      </c>
      <c r="Y57" s="158">
        <f t="shared" si="30"/>
        <v>-7.1193623079224144</v>
      </c>
      <c r="Z57" s="158">
        <f t="shared" si="31"/>
        <v>2.8806376920775856</v>
      </c>
      <c r="AA57" s="158">
        <f t="shared" si="32"/>
        <v>-6.5711796288909285</v>
      </c>
      <c r="AB57" s="158">
        <f t="shared" si="33"/>
        <v>2.3324550130460997</v>
      </c>
      <c r="AC57" s="158">
        <f t="shared" si="34"/>
        <v>0.39297100911989524</v>
      </c>
      <c r="AD57" s="158">
        <f t="shared" si="35"/>
        <v>-4.6070289908801048</v>
      </c>
      <c r="AE57" s="158">
        <f t="shared" si="36"/>
        <v>5.3929710091198952</v>
      </c>
      <c r="AF57" s="158">
        <f t="shared" si="37"/>
        <v>-6.2089225552473035</v>
      </c>
      <c r="AG57" s="158">
        <f t="shared" si="38"/>
        <v>6.994864573487094</v>
      </c>
      <c r="AH57" s="158">
        <f t="shared" si="39"/>
        <v>-1.7222737102255037</v>
      </c>
      <c r="AI57" s="158">
        <f t="shared" si="40"/>
        <v>-6.7222737102255037</v>
      </c>
      <c r="AJ57" s="158">
        <f t="shared" si="41"/>
        <v>3.2777262897744963</v>
      </c>
      <c r="AK57" s="158">
        <f t="shared" si="42"/>
        <v>-5.2302892987023748</v>
      </c>
      <c r="AL57" s="158">
        <f t="shared" si="43"/>
        <v>1.7857418782513674</v>
      </c>
      <c r="AM57" s="158">
        <f t="shared" si="44"/>
        <v>-1.688926497186239</v>
      </c>
      <c r="AN57" s="158">
        <f t="shared" si="45"/>
        <v>-6.6889264971862392</v>
      </c>
      <c r="AO57" s="158">
        <f t="shared" si="46"/>
        <v>3.3110735028137608</v>
      </c>
      <c r="AP57" s="158">
        <f t="shared" si="47"/>
        <v>-5.146445512235676</v>
      </c>
      <c r="AQ57" s="158">
        <f t="shared" si="48"/>
        <v>1.7685925178631983</v>
      </c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</row>
    <row r="58" spans="1:130" s="5" customFormat="1" x14ac:dyDescent="0.25">
      <c r="A58" s="37" t="s">
        <v>65</v>
      </c>
      <c r="B58" s="49" t="s">
        <v>188</v>
      </c>
      <c r="C58" s="37" t="s">
        <v>62</v>
      </c>
      <c r="D58" s="40" t="s">
        <v>108</v>
      </c>
      <c r="E58" s="134">
        <v>447.16286000000002</v>
      </c>
      <c r="F58" s="134">
        <f>E58+G58+H58</f>
        <v>448.2</v>
      </c>
      <c r="G58" s="194">
        <v>0.90251999999999999</v>
      </c>
      <c r="H58" s="194">
        <v>0.13461999999999999</v>
      </c>
      <c r="I58" s="188">
        <f>G58+H58</f>
        <v>1.03714</v>
      </c>
      <c r="J58" s="38">
        <f>(1.6061/(1.6061-(I58/F58)))*(I58/F58)*1000000</f>
        <v>2317.3503577155839</v>
      </c>
      <c r="K58" s="89">
        <v>446.8</v>
      </c>
      <c r="L58" s="89">
        <v>447.8</v>
      </c>
      <c r="M58" s="90"/>
      <c r="N58" s="90"/>
      <c r="O58" s="94">
        <v>1.0163</v>
      </c>
      <c r="P58" s="93">
        <v>2269.54</v>
      </c>
      <c r="Q58" s="38"/>
      <c r="R58" s="38"/>
      <c r="S58" s="38"/>
      <c r="T58" s="38"/>
      <c r="U58" s="38">
        <f t="shared" si="23"/>
        <v>-2.0093719266444232</v>
      </c>
      <c r="V58" s="38">
        <f t="shared" si="24"/>
        <v>-2.0631475752641384</v>
      </c>
      <c r="W58" s="175"/>
      <c r="X58" s="158">
        <f t="shared" si="29"/>
        <v>-2.1193623079224144</v>
      </c>
      <c r="Y58" s="158">
        <f t="shared" si="30"/>
        <v>-7.1193623079224144</v>
      </c>
      <c r="Z58" s="158">
        <f t="shared" si="31"/>
        <v>2.8806376920775856</v>
      </c>
      <c r="AA58" s="158">
        <f t="shared" si="32"/>
        <v>-6.5711796288909285</v>
      </c>
      <c r="AB58" s="158">
        <f t="shared" si="33"/>
        <v>2.3324550130460997</v>
      </c>
      <c r="AC58" s="158">
        <f t="shared" si="34"/>
        <v>0.39297100911989524</v>
      </c>
      <c r="AD58" s="158">
        <f t="shared" si="35"/>
        <v>-4.6070289908801048</v>
      </c>
      <c r="AE58" s="158">
        <f t="shared" si="36"/>
        <v>5.3929710091198952</v>
      </c>
      <c r="AF58" s="158">
        <f t="shared" si="37"/>
        <v>-6.2089225552473035</v>
      </c>
      <c r="AG58" s="158">
        <f t="shared" si="38"/>
        <v>6.994864573487094</v>
      </c>
      <c r="AH58" s="158">
        <f t="shared" si="39"/>
        <v>-1.7222737102255037</v>
      </c>
      <c r="AI58" s="158">
        <f t="shared" si="40"/>
        <v>-6.7222737102255037</v>
      </c>
      <c r="AJ58" s="158">
        <f t="shared" si="41"/>
        <v>3.2777262897744963</v>
      </c>
      <c r="AK58" s="158">
        <f t="shared" si="42"/>
        <v>-5.2302892987023748</v>
      </c>
      <c r="AL58" s="158">
        <f t="shared" si="43"/>
        <v>1.7857418782513674</v>
      </c>
      <c r="AM58" s="158">
        <f t="shared" si="44"/>
        <v>-1.688926497186239</v>
      </c>
      <c r="AN58" s="158">
        <f t="shared" si="45"/>
        <v>-6.6889264971862392</v>
      </c>
      <c r="AO58" s="158">
        <f t="shared" si="46"/>
        <v>3.3110735028137608</v>
      </c>
      <c r="AP58" s="158">
        <f t="shared" si="47"/>
        <v>-5.146445512235676</v>
      </c>
      <c r="AQ58" s="158">
        <f t="shared" si="48"/>
        <v>1.7685925178631983</v>
      </c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</row>
    <row r="59" spans="1:130" s="5" customFormat="1" x14ac:dyDescent="0.25">
      <c r="A59" s="37" t="s">
        <v>65</v>
      </c>
      <c r="B59" s="49" t="s">
        <v>188</v>
      </c>
      <c r="C59" s="37" t="s">
        <v>62</v>
      </c>
      <c r="D59" s="40" t="s">
        <v>109</v>
      </c>
      <c r="E59" s="134">
        <v>447.06135</v>
      </c>
      <c r="F59" s="134">
        <f t="shared" si="49"/>
        <v>448.1</v>
      </c>
      <c r="G59" s="194">
        <v>0.90359</v>
      </c>
      <c r="H59" s="194">
        <v>0.13506000000000001</v>
      </c>
      <c r="I59" s="188">
        <f t="shared" ref="I59:I66" si="50">G59+H59</f>
        <v>1.0386500000000001</v>
      </c>
      <c r="J59" s="38">
        <f t="shared" ref="J59:J66" si="51">(1.6061/(1.6061-(I59/F59)))*(I59/F59)*1000000</f>
        <v>2321.2477782795181</v>
      </c>
      <c r="K59" s="89">
        <v>446.8</v>
      </c>
      <c r="L59" s="89">
        <v>447.8</v>
      </c>
      <c r="M59" s="90"/>
      <c r="N59" s="90"/>
      <c r="O59" s="90">
        <v>1.0119</v>
      </c>
      <c r="P59" s="93">
        <v>2259.71</v>
      </c>
      <c r="Q59" s="38"/>
      <c r="R59" s="38"/>
      <c r="S59" s="38"/>
      <c r="T59" s="38"/>
      <c r="U59" s="38">
        <f t="shared" si="23"/>
        <v>-2.5754585278967941</v>
      </c>
      <c r="V59" s="38">
        <f t="shared" si="24"/>
        <v>-2.6510646065164645</v>
      </c>
      <c r="W59" s="175"/>
      <c r="X59" s="158">
        <f t="shared" si="29"/>
        <v>-2.1193623079224144</v>
      </c>
      <c r="Y59" s="158">
        <f t="shared" si="30"/>
        <v>-7.1193623079224144</v>
      </c>
      <c r="Z59" s="158">
        <f t="shared" si="31"/>
        <v>2.8806376920775856</v>
      </c>
      <c r="AA59" s="158">
        <f t="shared" si="32"/>
        <v>-6.5711796288909285</v>
      </c>
      <c r="AB59" s="158">
        <f t="shared" si="33"/>
        <v>2.3324550130460997</v>
      </c>
      <c r="AC59" s="158">
        <f t="shared" si="34"/>
        <v>0.39297100911989524</v>
      </c>
      <c r="AD59" s="158">
        <f t="shared" si="35"/>
        <v>-4.6070289908801048</v>
      </c>
      <c r="AE59" s="158">
        <f t="shared" si="36"/>
        <v>5.3929710091198952</v>
      </c>
      <c r="AF59" s="158">
        <f t="shared" si="37"/>
        <v>-6.2089225552473035</v>
      </c>
      <c r="AG59" s="158">
        <f t="shared" si="38"/>
        <v>6.994864573487094</v>
      </c>
      <c r="AH59" s="158">
        <f t="shared" si="39"/>
        <v>-1.7222737102255037</v>
      </c>
      <c r="AI59" s="158">
        <f t="shared" si="40"/>
        <v>-6.7222737102255037</v>
      </c>
      <c r="AJ59" s="158">
        <f t="shared" si="41"/>
        <v>3.2777262897744963</v>
      </c>
      <c r="AK59" s="158">
        <f t="shared" si="42"/>
        <v>-5.2302892987023748</v>
      </c>
      <c r="AL59" s="158">
        <f t="shared" si="43"/>
        <v>1.7857418782513674</v>
      </c>
      <c r="AM59" s="158">
        <f t="shared" si="44"/>
        <v>-1.688926497186239</v>
      </c>
      <c r="AN59" s="158">
        <f t="shared" si="45"/>
        <v>-6.6889264971862392</v>
      </c>
      <c r="AO59" s="158">
        <f t="shared" si="46"/>
        <v>3.3110735028137608</v>
      </c>
      <c r="AP59" s="158">
        <f t="shared" si="47"/>
        <v>-5.146445512235676</v>
      </c>
      <c r="AQ59" s="158">
        <f t="shared" si="48"/>
        <v>1.7685925178631983</v>
      </c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</row>
    <row r="60" spans="1:130" s="5" customFormat="1" x14ac:dyDescent="0.25">
      <c r="A60" s="37" t="s">
        <v>65</v>
      </c>
      <c r="B60" s="49" t="s">
        <v>188</v>
      </c>
      <c r="C60" s="37" t="s">
        <v>62</v>
      </c>
      <c r="D60" s="40" t="s">
        <v>110</v>
      </c>
      <c r="E60" s="134">
        <v>446.16194999999999</v>
      </c>
      <c r="F60" s="134">
        <f t="shared" si="49"/>
        <v>447.2</v>
      </c>
      <c r="G60" s="194">
        <v>0.90305000000000002</v>
      </c>
      <c r="H60" s="194">
        <v>0.13500000000000001</v>
      </c>
      <c r="I60" s="188">
        <f t="shared" si="50"/>
        <v>1.0380500000000001</v>
      </c>
      <c r="J60" s="38">
        <f t="shared" si="51"/>
        <v>2324.5805373537323</v>
      </c>
      <c r="K60" s="89">
        <v>446</v>
      </c>
      <c r="L60" s="89">
        <v>447</v>
      </c>
      <c r="M60" s="90"/>
      <c r="N60" s="90"/>
      <c r="O60" s="94">
        <v>1.0168999999999999</v>
      </c>
      <c r="P60" s="93">
        <v>2274.94</v>
      </c>
      <c r="Q60" s="38"/>
      <c r="R60" s="38"/>
      <c r="S60" s="38"/>
      <c r="T60" s="38"/>
      <c r="U60" s="38">
        <f t="shared" si="23"/>
        <v>-2.0374741101103244</v>
      </c>
      <c r="V60" s="38">
        <f t="shared" si="24"/>
        <v>-2.1354621427847933</v>
      </c>
      <c r="W60" s="175"/>
      <c r="X60" s="158">
        <f t="shared" si="29"/>
        <v>-2.1193623079224144</v>
      </c>
      <c r="Y60" s="158">
        <f t="shared" si="30"/>
        <v>-7.1193623079224144</v>
      </c>
      <c r="Z60" s="158">
        <f t="shared" si="31"/>
        <v>2.8806376920775856</v>
      </c>
      <c r="AA60" s="158">
        <f t="shared" si="32"/>
        <v>-6.5711796288909285</v>
      </c>
      <c r="AB60" s="158">
        <f t="shared" si="33"/>
        <v>2.3324550130460997</v>
      </c>
      <c r="AC60" s="158">
        <f t="shared" si="34"/>
        <v>0.39297100911989524</v>
      </c>
      <c r="AD60" s="158">
        <f t="shared" si="35"/>
        <v>-4.6070289908801048</v>
      </c>
      <c r="AE60" s="158">
        <f t="shared" si="36"/>
        <v>5.3929710091198952</v>
      </c>
      <c r="AF60" s="158">
        <f t="shared" si="37"/>
        <v>-6.2089225552473035</v>
      </c>
      <c r="AG60" s="158">
        <f t="shared" si="38"/>
        <v>6.994864573487094</v>
      </c>
      <c r="AH60" s="158">
        <f t="shared" si="39"/>
        <v>-1.7222737102255037</v>
      </c>
      <c r="AI60" s="158">
        <f t="shared" si="40"/>
        <v>-6.7222737102255037</v>
      </c>
      <c r="AJ60" s="158">
        <f t="shared" si="41"/>
        <v>3.2777262897744963</v>
      </c>
      <c r="AK60" s="158">
        <f t="shared" si="42"/>
        <v>-5.2302892987023748</v>
      </c>
      <c r="AL60" s="158">
        <f t="shared" si="43"/>
        <v>1.7857418782513674</v>
      </c>
      <c r="AM60" s="158">
        <f t="shared" si="44"/>
        <v>-1.688926497186239</v>
      </c>
      <c r="AN60" s="158">
        <f t="shared" si="45"/>
        <v>-6.6889264971862392</v>
      </c>
      <c r="AO60" s="158">
        <f t="shared" si="46"/>
        <v>3.3110735028137608</v>
      </c>
      <c r="AP60" s="158">
        <f t="shared" si="47"/>
        <v>-5.146445512235676</v>
      </c>
      <c r="AQ60" s="158">
        <f t="shared" si="48"/>
        <v>1.7685925178631983</v>
      </c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</row>
    <row r="61" spans="1:130" s="5" customFormat="1" x14ac:dyDescent="0.25">
      <c r="A61" s="40" t="s">
        <v>66</v>
      </c>
      <c r="B61" s="64" t="s">
        <v>189</v>
      </c>
      <c r="C61" s="5" t="s">
        <v>175</v>
      </c>
      <c r="D61" s="40" t="s">
        <v>108</v>
      </c>
      <c r="E61" s="134">
        <v>446.86430999999999</v>
      </c>
      <c r="F61" s="134">
        <f t="shared" si="49"/>
        <v>447.9</v>
      </c>
      <c r="G61" s="196">
        <v>0.90078999999999998</v>
      </c>
      <c r="H61" s="43">
        <v>0.13489999999999999</v>
      </c>
      <c r="I61" s="188">
        <f t="shared" si="50"/>
        <v>1.03569</v>
      </c>
      <c r="J61" s="38">
        <f t="shared" si="51"/>
        <v>2315.6580641523856</v>
      </c>
      <c r="K61" s="91">
        <v>446.8</v>
      </c>
      <c r="L61" s="197">
        <v>447.78</v>
      </c>
      <c r="M61" s="94">
        <v>0.87039999999999995</v>
      </c>
      <c r="N61" s="90">
        <v>0.13439999999999999</v>
      </c>
      <c r="O61" s="94">
        <v>1.0047999999999999</v>
      </c>
      <c r="P61" s="93">
        <v>2247.1</v>
      </c>
      <c r="Q61" s="38">
        <f t="shared" si="25"/>
        <v>86.624203821656053</v>
      </c>
      <c r="R61" s="38">
        <f t="shared" si="26"/>
        <v>-3.3737053031228177</v>
      </c>
      <c r="S61" s="38">
        <f t="shared" si="27"/>
        <v>13.375796178343949</v>
      </c>
      <c r="T61" s="38">
        <f t="shared" si="28"/>
        <v>-0.37064492216456668</v>
      </c>
      <c r="U61" s="38">
        <f t="shared" si="23"/>
        <v>-2.9825526943390477</v>
      </c>
      <c r="V61" s="38">
        <f t="shared" si="24"/>
        <v>-2.9606298621416021</v>
      </c>
      <c r="W61" s="175"/>
      <c r="X61" s="158">
        <f t="shared" si="29"/>
        <v>-2.1193623079224144</v>
      </c>
      <c r="Y61" s="158">
        <f t="shared" si="30"/>
        <v>-7.1193623079224144</v>
      </c>
      <c r="Z61" s="158">
        <f t="shared" si="31"/>
        <v>2.8806376920775856</v>
      </c>
      <c r="AA61" s="158">
        <f t="shared" si="32"/>
        <v>-6.5711796288909285</v>
      </c>
      <c r="AB61" s="158">
        <f t="shared" si="33"/>
        <v>2.3324550130460997</v>
      </c>
      <c r="AC61" s="158">
        <f t="shared" si="34"/>
        <v>0.39297100911989524</v>
      </c>
      <c r="AD61" s="158">
        <f t="shared" si="35"/>
        <v>-4.6070289908801048</v>
      </c>
      <c r="AE61" s="158">
        <f t="shared" si="36"/>
        <v>5.3929710091198952</v>
      </c>
      <c r="AF61" s="158">
        <f t="shared" si="37"/>
        <v>-6.2089225552473035</v>
      </c>
      <c r="AG61" s="158">
        <f t="shared" si="38"/>
        <v>6.994864573487094</v>
      </c>
      <c r="AH61" s="158">
        <f t="shared" si="39"/>
        <v>-1.7222737102255037</v>
      </c>
      <c r="AI61" s="158">
        <f t="shared" si="40"/>
        <v>-6.7222737102255037</v>
      </c>
      <c r="AJ61" s="158">
        <f t="shared" si="41"/>
        <v>3.2777262897744963</v>
      </c>
      <c r="AK61" s="158">
        <f t="shared" si="42"/>
        <v>-5.2302892987023748</v>
      </c>
      <c r="AL61" s="158">
        <f t="shared" si="43"/>
        <v>1.7857418782513674</v>
      </c>
      <c r="AM61" s="158">
        <f t="shared" si="44"/>
        <v>-1.688926497186239</v>
      </c>
      <c r="AN61" s="158">
        <f t="shared" si="45"/>
        <v>-6.6889264971862392</v>
      </c>
      <c r="AO61" s="158">
        <f t="shared" si="46"/>
        <v>3.3110735028137608</v>
      </c>
      <c r="AP61" s="158">
        <f t="shared" si="47"/>
        <v>-5.146445512235676</v>
      </c>
      <c r="AQ61" s="158">
        <f t="shared" si="48"/>
        <v>1.7685925178631983</v>
      </c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</row>
    <row r="62" spans="1:130" s="5" customFormat="1" x14ac:dyDescent="0.25">
      <c r="A62" s="40" t="s">
        <v>66</v>
      </c>
      <c r="B62" s="64" t="s">
        <v>189</v>
      </c>
      <c r="C62" s="5" t="s">
        <v>175</v>
      </c>
      <c r="D62" s="40" t="s">
        <v>109</v>
      </c>
      <c r="E62" s="134">
        <v>446.26116999999999</v>
      </c>
      <c r="F62" s="134">
        <f t="shared" si="49"/>
        <v>447.29999999999995</v>
      </c>
      <c r="G62" s="196">
        <v>0.90371000000000001</v>
      </c>
      <c r="H62" s="43">
        <v>0.13511999999999999</v>
      </c>
      <c r="I62" s="188">
        <f t="shared" si="50"/>
        <v>1.0388299999999999</v>
      </c>
      <c r="J62" s="38">
        <f t="shared" si="51"/>
        <v>2325.8089420280789</v>
      </c>
      <c r="K62" s="138">
        <v>446.2</v>
      </c>
      <c r="L62" s="197">
        <v>447.26</v>
      </c>
      <c r="M62" s="94">
        <v>0.88090000000000002</v>
      </c>
      <c r="N62" s="90">
        <v>0.13450000000000001</v>
      </c>
      <c r="O62" s="94">
        <v>1.0154000000000001</v>
      </c>
      <c r="P62" s="93">
        <v>2273.48</v>
      </c>
      <c r="Q62" s="38">
        <f t="shared" si="25"/>
        <v>86.753988575930663</v>
      </c>
      <c r="R62" s="38">
        <f t="shared" si="26"/>
        <v>-2.5240397915260426</v>
      </c>
      <c r="S62" s="38">
        <f t="shared" si="27"/>
        <v>13.246011424069332</v>
      </c>
      <c r="T62" s="38">
        <f t="shared" si="28"/>
        <v>-0.45885139135581832</v>
      </c>
      <c r="U62" s="38">
        <f t="shared" si="23"/>
        <v>-2.2554219650953322</v>
      </c>
      <c r="V62" s="38">
        <f t="shared" si="24"/>
        <v>-2.249924363195916</v>
      </c>
      <c r="W62" s="175"/>
      <c r="X62" s="158">
        <f t="shared" si="29"/>
        <v>-2.1193623079224144</v>
      </c>
      <c r="Y62" s="158">
        <f t="shared" si="30"/>
        <v>-7.1193623079224144</v>
      </c>
      <c r="Z62" s="158">
        <f t="shared" si="31"/>
        <v>2.8806376920775856</v>
      </c>
      <c r="AA62" s="158">
        <f t="shared" si="32"/>
        <v>-6.5711796288909285</v>
      </c>
      <c r="AB62" s="158">
        <f t="shared" si="33"/>
        <v>2.3324550130460997</v>
      </c>
      <c r="AC62" s="158">
        <f t="shared" si="34"/>
        <v>0.39297100911989524</v>
      </c>
      <c r="AD62" s="158">
        <f t="shared" si="35"/>
        <v>-4.6070289908801048</v>
      </c>
      <c r="AE62" s="158">
        <f t="shared" si="36"/>
        <v>5.3929710091198952</v>
      </c>
      <c r="AF62" s="158">
        <f t="shared" si="37"/>
        <v>-6.2089225552473035</v>
      </c>
      <c r="AG62" s="158">
        <f t="shared" si="38"/>
        <v>6.994864573487094</v>
      </c>
      <c r="AH62" s="158">
        <f t="shared" si="39"/>
        <v>-1.7222737102255037</v>
      </c>
      <c r="AI62" s="158">
        <f t="shared" si="40"/>
        <v>-6.7222737102255037</v>
      </c>
      <c r="AJ62" s="158">
        <f t="shared" si="41"/>
        <v>3.2777262897744963</v>
      </c>
      <c r="AK62" s="158">
        <f t="shared" si="42"/>
        <v>-5.2302892987023748</v>
      </c>
      <c r="AL62" s="158">
        <f t="shared" si="43"/>
        <v>1.7857418782513674</v>
      </c>
      <c r="AM62" s="158">
        <f t="shared" si="44"/>
        <v>-1.688926497186239</v>
      </c>
      <c r="AN62" s="158">
        <f t="shared" si="45"/>
        <v>-6.6889264971862392</v>
      </c>
      <c r="AO62" s="158">
        <f t="shared" si="46"/>
        <v>3.3110735028137608</v>
      </c>
      <c r="AP62" s="158">
        <f t="shared" si="47"/>
        <v>-5.146445512235676</v>
      </c>
      <c r="AQ62" s="158">
        <f t="shared" si="48"/>
        <v>1.7685925178631983</v>
      </c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</row>
    <row r="63" spans="1:130" s="5" customFormat="1" x14ac:dyDescent="0.25">
      <c r="A63" s="40" t="s">
        <v>66</v>
      </c>
      <c r="B63" s="64" t="s">
        <v>189</v>
      </c>
      <c r="C63" s="5" t="s">
        <v>175</v>
      </c>
      <c r="D63" s="40" t="s">
        <v>110</v>
      </c>
      <c r="E63" s="134">
        <v>446.76123999999999</v>
      </c>
      <c r="F63" s="134">
        <f t="shared" si="49"/>
        <v>447.79999999999995</v>
      </c>
      <c r="G63" s="196">
        <v>0.90400000000000003</v>
      </c>
      <c r="H63" s="43">
        <v>0.13475999999999999</v>
      </c>
      <c r="I63" s="188">
        <f t="shared" si="50"/>
        <v>1.0387599999999999</v>
      </c>
      <c r="J63" s="38">
        <f t="shared" si="51"/>
        <v>2323.051485017214</v>
      </c>
      <c r="K63" s="138">
        <v>446.7</v>
      </c>
      <c r="L63" s="197">
        <v>447.67</v>
      </c>
      <c r="M63" s="94">
        <v>0.87929999999999997</v>
      </c>
      <c r="N63" s="90">
        <v>0.13350000000000001</v>
      </c>
      <c r="O63" s="94">
        <v>1.0127999999999999</v>
      </c>
      <c r="P63" s="93">
        <v>2265.5700000000002</v>
      </c>
      <c r="Q63" s="38">
        <f t="shared" si="25"/>
        <v>86.818720379146924</v>
      </c>
      <c r="R63" s="38">
        <f t="shared" si="26"/>
        <v>-2.7323008849557584</v>
      </c>
      <c r="S63" s="38">
        <f t="shared" si="27"/>
        <v>13.181279620853081</v>
      </c>
      <c r="T63" s="38">
        <f t="shared" si="28"/>
        <v>-0.93499554764023707</v>
      </c>
      <c r="U63" s="38">
        <f t="shared" si="23"/>
        <v>-2.4991335823481831</v>
      </c>
      <c r="V63" s="38">
        <f t="shared" si="24"/>
        <v>-2.4743956553673998</v>
      </c>
      <c r="W63" s="175"/>
      <c r="X63" s="158">
        <f t="shared" si="29"/>
        <v>-2.1193623079224144</v>
      </c>
      <c r="Y63" s="158">
        <f t="shared" si="30"/>
        <v>-7.1193623079224144</v>
      </c>
      <c r="Z63" s="158">
        <f t="shared" si="31"/>
        <v>2.8806376920775856</v>
      </c>
      <c r="AA63" s="158">
        <f t="shared" si="32"/>
        <v>-6.5711796288909285</v>
      </c>
      <c r="AB63" s="158">
        <f t="shared" si="33"/>
        <v>2.3324550130460997</v>
      </c>
      <c r="AC63" s="158">
        <f t="shared" si="34"/>
        <v>0.39297100911989524</v>
      </c>
      <c r="AD63" s="158">
        <f t="shared" si="35"/>
        <v>-4.6070289908801048</v>
      </c>
      <c r="AE63" s="158">
        <f t="shared" si="36"/>
        <v>5.3929710091198952</v>
      </c>
      <c r="AF63" s="158">
        <f t="shared" si="37"/>
        <v>-6.2089225552473035</v>
      </c>
      <c r="AG63" s="158">
        <f t="shared" si="38"/>
        <v>6.994864573487094</v>
      </c>
      <c r="AH63" s="158">
        <f t="shared" si="39"/>
        <v>-1.7222737102255037</v>
      </c>
      <c r="AI63" s="158">
        <f t="shared" si="40"/>
        <v>-6.7222737102255037</v>
      </c>
      <c r="AJ63" s="158">
        <f t="shared" si="41"/>
        <v>3.2777262897744963</v>
      </c>
      <c r="AK63" s="158">
        <f t="shared" si="42"/>
        <v>-5.2302892987023748</v>
      </c>
      <c r="AL63" s="158">
        <f t="shared" si="43"/>
        <v>1.7857418782513674</v>
      </c>
      <c r="AM63" s="158">
        <f t="shared" si="44"/>
        <v>-1.688926497186239</v>
      </c>
      <c r="AN63" s="158">
        <f t="shared" si="45"/>
        <v>-6.6889264971862392</v>
      </c>
      <c r="AO63" s="158">
        <f t="shared" si="46"/>
        <v>3.3110735028137608</v>
      </c>
      <c r="AP63" s="158">
        <f t="shared" si="47"/>
        <v>-5.146445512235676</v>
      </c>
      <c r="AQ63" s="158">
        <f t="shared" si="48"/>
        <v>1.7685925178631983</v>
      </c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</row>
    <row r="64" spans="1:130" s="5" customFormat="1" x14ac:dyDescent="0.25">
      <c r="A64" s="40" t="s">
        <v>154</v>
      </c>
      <c r="B64" s="64" t="s">
        <v>190</v>
      </c>
      <c r="C64" s="5" t="s">
        <v>196</v>
      </c>
      <c r="D64" s="40" t="s">
        <v>108</v>
      </c>
      <c r="E64" s="134">
        <v>446.76082000000002</v>
      </c>
      <c r="F64" s="134">
        <f t="shared" ref="F64:F69" si="52">E64+G64+H64</f>
        <v>447.80000000000007</v>
      </c>
      <c r="G64" s="196">
        <v>0.90400999999999998</v>
      </c>
      <c r="H64" s="43">
        <v>0.13517000000000001</v>
      </c>
      <c r="I64" s="188">
        <f t="shared" si="50"/>
        <v>1.03918</v>
      </c>
      <c r="J64" s="38">
        <f t="shared" si="51"/>
        <v>2323.9921194409585</v>
      </c>
      <c r="K64" s="138">
        <v>446.8</v>
      </c>
      <c r="L64" s="138">
        <v>447.8</v>
      </c>
      <c r="M64" s="90"/>
      <c r="N64" s="94"/>
      <c r="O64" s="94">
        <v>1.0199</v>
      </c>
      <c r="P64" s="89">
        <v>2282.8000000000002</v>
      </c>
      <c r="Q64" s="38"/>
      <c r="R64" s="38"/>
      <c r="S64" s="38"/>
      <c r="T64" s="38"/>
      <c r="U64" s="38">
        <f t="shared" si="23"/>
        <v>-1.855308993629589</v>
      </c>
      <c r="V64" s="38">
        <f t="shared" si="24"/>
        <v>-1.7724724234808154</v>
      </c>
      <c r="W64" s="175"/>
      <c r="X64" s="158">
        <f t="shared" si="29"/>
        <v>-2.1193623079224144</v>
      </c>
      <c r="Y64" s="158">
        <f t="shared" si="30"/>
        <v>-7.1193623079224144</v>
      </c>
      <c r="Z64" s="158">
        <f t="shared" si="31"/>
        <v>2.8806376920775856</v>
      </c>
      <c r="AA64" s="158">
        <f t="shared" si="32"/>
        <v>-6.5711796288909285</v>
      </c>
      <c r="AB64" s="158">
        <f t="shared" si="33"/>
        <v>2.3324550130460997</v>
      </c>
      <c r="AC64" s="158">
        <f t="shared" si="34"/>
        <v>0.39297100911989524</v>
      </c>
      <c r="AD64" s="158">
        <f t="shared" si="35"/>
        <v>-4.6070289908801048</v>
      </c>
      <c r="AE64" s="158">
        <f t="shared" si="36"/>
        <v>5.3929710091198952</v>
      </c>
      <c r="AF64" s="158">
        <f t="shared" si="37"/>
        <v>-6.2089225552473035</v>
      </c>
      <c r="AG64" s="158">
        <f t="shared" si="38"/>
        <v>6.994864573487094</v>
      </c>
      <c r="AH64" s="158">
        <f t="shared" si="39"/>
        <v>-1.7222737102255037</v>
      </c>
      <c r="AI64" s="158">
        <f t="shared" si="40"/>
        <v>-6.7222737102255037</v>
      </c>
      <c r="AJ64" s="158">
        <f t="shared" si="41"/>
        <v>3.2777262897744963</v>
      </c>
      <c r="AK64" s="158">
        <f t="shared" si="42"/>
        <v>-5.2302892987023748</v>
      </c>
      <c r="AL64" s="158">
        <f t="shared" si="43"/>
        <v>1.7857418782513674</v>
      </c>
      <c r="AM64" s="158">
        <f t="shared" si="44"/>
        <v>-1.688926497186239</v>
      </c>
      <c r="AN64" s="158">
        <f t="shared" si="45"/>
        <v>-6.6889264971862392</v>
      </c>
      <c r="AO64" s="158">
        <f t="shared" si="46"/>
        <v>3.3110735028137608</v>
      </c>
      <c r="AP64" s="158">
        <f t="shared" si="47"/>
        <v>-5.146445512235676</v>
      </c>
      <c r="AQ64" s="158">
        <f t="shared" si="48"/>
        <v>1.7685925178631983</v>
      </c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</row>
    <row r="65" spans="1:130" s="5" customFormat="1" x14ac:dyDescent="0.25">
      <c r="A65" s="40" t="s">
        <v>154</v>
      </c>
      <c r="B65" s="64" t="s">
        <v>190</v>
      </c>
      <c r="C65" s="5" t="s">
        <v>197</v>
      </c>
      <c r="D65" s="40" t="s">
        <v>109</v>
      </c>
      <c r="E65" s="134">
        <v>447.16475000000003</v>
      </c>
      <c r="F65" s="134">
        <f t="shared" si="52"/>
        <v>448.20000000000005</v>
      </c>
      <c r="G65" s="196">
        <v>0.90058000000000005</v>
      </c>
      <c r="H65" s="43">
        <v>0.13467000000000001</v>
      </c>
      <c r="I65" s="188">
        <f t="shared" si="50"/>
        <v>1.03525</v>
      </c>
      <c r="J65" s="38">
        <f t="shared" si="51"/>
        <v>2313.1213240299771</v>
      </c>
      <c r="K65" s="138">
        <v>447.4</v>
      </c>
      <c r="L65" s="138">
        <v>448.2</v>
      </c>
      <c r="M65" s="90"/>
      <c r="N65" s="90"/>
      <c r="O65" s="94">
        <v>0.82550000000000001</v>
      </c>
      <c r="P65" s="89">
        <v>1845.2</v>
      </c>
      <c r="Q65" s="38"/>
      <c r="R65" s="38"/>
      <c r="S65" s="38"/>
      <c r="T65" s="38"/>
      <c r="U65" s="38">
        <f t="shared" si="23"/>
        <v>-20.260806568461724</v>
      </c>
      <c r="V65" s="38">
        <f t="shared" si="24"/>
        <v>-20.22900049249267</v>
      </c>
      <c r="W65" s="175" t="s">
        <v>198</v>
      </c>
      <c r="X65" s="158">
        <f t="shared" si="29"/>
        <v>-2.1193623079224144</v>
      </c>
      <c r="Y65" s="158">
        <f t="shared" si="30"/>
        <v>-7.1193623079224144</v>
      </c>
      <c r="Z65" s="158">
        <f t="shared" si="31"/>
        <v>2.8806376920775856</v>
      </c>
      <c r="AA65" s="158">
        <f t="shared" si="32"/>
        <v>-6.5711796288909285</v>
      </c>
      <c r="AB65" s="158">
        <f t="shared" si="33"/>
        <v>2.3324550130460997</v>
      </c>
      <c r="AC65" s="158">
        <f t="shared" si="34"/>
        <v>0.39297100911989524</v>
      </c>
      <c r="AD65" s="158">
        <f t="shared" si="35"/>
        <v>-4.6070289908801048</v>
      </c>
      <c r="AE65" s="158">
        <f t="shared" si="36"/>
        <v>5.3929710091198952</v>
      </c>
      <c r="AF65" s="158">
        <f t="shared" si="37"/>
        <v>-6.2089225552473035</v>
      </c>
      <c r="AG65" s="158">
        <f t="shared" si="38"/>
        <v>6.994864573487094</v>
      </c>
      <c r="AH65" s="158">
        <f t="shared" si="39"/>
        <v>-1.7222737102255037</v>
      </c>
      <c r="AI65" s="158">
        <f t="shared" si="40"/>
        <v>-6.7222737102255037</v>
      </c>
      <c r="AJ65" s="158">
        <f t="shared" si="41"/>
        <v>3.2777262897744963</v>
      </c>
      <c r="AK65" s="158">
        <f t="shared" si="42"/>
        <v>-5.2302892987023748</v>
      </c>
      <c r="AL65" s="158">
        <f t="shared" si="43"/>
        <v>1.7857418782513674</v>
      </c>
      <c r="AM65" s="158">
        <f t="shared" si="44"/>
        <v>-1.688926497186239</v>
      </c>
      <c r="AN65" s="158">
        <f t="shared" si="45"/>
        <v>-6.6889264971862392</v>
      </c>
      <c r="AO65" s="158">
        <f t="shared" si="46"/>
        <v>3.3110735028137608</v>
      </c>
      <c r="AP65" s="158">
        <f t="shared" si="47"/>
        <v>-5.146445512235676</v>
      </c>
      <c r="AQ65" s="158">
        <f t="shared" si="48"/>
        <v>1.7685925178631983</v>
      </c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</row>
    <row r="66" spans="1:130" s="5" customFormat="1" x14ac:dyDescent="0.25">
      <c r="A66" s="192" t="s">
        <v>154</v>
      </c>
      <c r="B66" s="193" t="s">
        <v>190</v>
      </c>
      <c r="C66" s="5" t="s">
        <v>170</v>
      </c>
      <c r="D66" s="40" t="s">
        <v>110</v>
      </c>
      <c r="E66" s="134">
        <v>447.06103999999999</v>
      </c>
      <c r="F66" s="134">
        <f t="shared" si="52"/>
        <v>448.09999999999997</v>
      </c>
      <c r="G66" s="196">
        <v>0.90400000000000003</v>
      </c>
      <c r="H66" s="43">
        <v>0.13496</v>
      </c>
      <c r="I66" s="188">
        <f t="shared" si="50"/>
        <v>1.0389600000000001</v>
      </c>
      <c r="J66" s="38">
        <f t="shared" si="51"/>
        <v>2321.9415895914931</v>
      </c>
      <c r="K66" s="89">
        <v>446.9</v>
      </c>
      <c r="L66" s="91">
        <v>447.9</v>
      </c>
      <c r="M66" s="94"/>
      <c r="N66" s="94"/>
      <c r="O66" s="94">
        <v>1.0258</v>
      </c>
      <c r="P66" s="89">
        <v>2295.5</v>
      </c>
      <c r="Q66" s="38"/>
      <c r="R66" s="38"/>
      <c r="S66" s="38"/>
      <c r="T66" s="38"/>
      <c r="U66" s="38">
        <f t="shared" ref="U66:V69" si="53">((O66-I66)/I66)*100</f>
        <v>-1.2666512666512724</v>
      </c>
      <c r="V66" s="38">
        <f t="shared" si="53"/>
        <v>-1.1387706611579769</v>
      </c>
      <c r="W66" s="175"/>
      <c r="X66" s="158">
        <f t="shared" si="29"/>
        <v>-2.1193623079224144</v>
      </c>
      <c r="Y66" s="158">
        <f t="shared" si="30"/>
        <v>-7.1193623079224144</v>
      </c>
      <c r="Z66" s="158">
        <f t="shared" si="31"/>
        <v>2.8806376920775856</v>
      </c>
      <c r="AA66" s="158">
        <f t="shared" si="32"/>
        <v>-6.5711796288909285</v>
      </c>
      <c r="AB66" s="158">
        <f t="shared" si="33"/>
        <v>2.3324550130460997</v>
      </c>
      <c r="AC66" s="158">
        <f t="shared" si="34"/>
        <v>0.39297100911989524</v>
      </c>
      <c r="AD66" s="158">
        <f t="shared" si="35"/>
        <v>-4.6070289908801048</v>
      </c>
      <c r="AE66" s="158">
        <f t="shared" si="36"/>
        <v>5.3929710091198952</v>
      </c>
      <c r="AF66" s="158">
        <f t="shared" si="37"/>
        <v>-6.2089225552473035</v>
      </c>
      <c r="AG66" s="158">
        <f t="shared" si="38"/>
        <v>6.994864573487094</v>
      </c>
      <c r="AH66" s="158">
        <f t="shared" si="39"/>
        <v>-1.7222737102255037</v>
      </c>
      <c r="AI66" s="158">
        <f t="shared" si="40"/>
        <v>-6.7222737102255037</v>
      </c>
      <c r="AJ66" s="158">
        <f t="shared" si="41"/>
        <v>3.2777262897744963</v>
      </c>
      <c r="AK66" s="158">
        <f t="shared" si="42"/>
        <v>-5.2302892987023748</v>
      </c>
      <c r="AL66" s="158">
        <f t="shared" si="43"/>
        <v>1.7857418782513674</v>
      </c>
      <c r="AM66" s="158">
        <f t="shared" si="44"/>
        <v>-1.688926497186239</v>
      </c>
      <c r="AN66" s="158">
        <f t="shared" si="45"/>
        <v>-6.6889264971862392</v>
      </c>
      <c r="AO66" s="158">
        <f t="shared" si="46"/>
        <v>3.3110735028137608</v>
      </c>
      <c r="AP66" s="158">
        <f t="shared" si="47"/>
        <v>-5.146445512235676</v>
      </c>
      <c r="AQ66" s="158">
        <f t="shared" si="48"/>
        <v>1.7685925178631983</v>
      </c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</row>
    <row r="67" spans="1:130" s="5" customFormat="1" x14ac:dyDescent="0.25">
      <c r="A67" s="40" t="s">
        <v>165</v>
      </c>
      <c r="B67" s="64" t="s">
        <v>191</v>
      </c>
      <c r="C67" s="5" t="s">
        <v>153</v>
      </c>
      <c r="D67" s="40" t="s">
        <v>108</v>
      </c>
      <c r="E67" s="134">
        <v>447.26454999999993</v>
      </c>
      <c r="F67" s="134">
        <f t="shared" si="52"/>
        <v>448.29999999999995</v>
      </c>
      <c r="G67" s="196">
        <v>0.90056999999999998</v>
      </c>
      <c r="H67" s="43">
        <v>0.13488</v>
      </c>
      <c r="I67" s="188">
        <f>G67+H67</f>
        <v>1.03545</v>
      </c>
      <c r="J67" s="38">
        <f>(1.6061/(1.6061-(I67/F67)))*(I67/F67)*1000000</f>
        <v>2313.0520205049611</v>
      </c>
      <c r="K67" s="89"/>
      <c r="L67" s="91"/>
      <c r="M67" s="94"/>
      <c r="N67" s="94"/>
      <c r="O67" s="94"/>
      <c r="P67" s="98"/>
      <c r="Q67" s="38"/>
      <c r="R67" s="38"/>
      <c r="S67" s="38"/>
      <c r="T67" s="38"/>
      <c r="U67" s="38"/>
      <c r="V67" s="38"/>
      <c r="W67" s="175"/>
      <c r="X67" s="158">
        <f t="shared" si="29"/>
        <v>-2.1193623079224144</v>
      </c>
      <c r="Y67" s="158">
        <f t="shared" si="30"/>
        <v>-7.1193623079224144</v>
      </c>
      <c r="Z67" s="158">
        <f t="shared" si="31"/>
        <v>2.8806376920775856</v>
      </c>
      <c r="AA67" s="158">
        <f t="shared" si="32"/>
        <v>-6.5711796288909285</v>
      </c>
      <c r="AB67" s="158">
        <f t="shared" si="33"/>
        <v>2.3324550130460997</v>
      </c>
      <c r="AC67" s="158">
        <f t="shared" si="34"/>
        <v>0.39297100911989524</v>
      </c>
      <c r="AD67" s="158">
        <f t="shared" si="35"/>
        <v>-4.6070289908801048</v>
      </c>
      <c r="AE67" s="158">
        <f t="shared" si="36"/>
        <v>5.3929710091198952</v>
      </c>
      <c r="AF67" s="158">
        <f t="shared" si="37"/>
        <v>-6.2089225552473035</v>
      </c>
      <c r="AG67" s="158">
        <f t="shared" si="38"/>
        <v>6.994864573487094</v>
      </c>
      <c r="AH67" s="158">
        <f t="shared" si="39"/>
        <v>-1.7222737102255037</v>
      </c>
      <c r="AI67" s="158">
        <f t="shared" si="40"/>
        <v>-6.7222737102255037</v>
      </c>
      <c r="AJ67" s="158">
        <f t="shared" si="41"/>
        <v>3.2777262897744963</v>
      </c>
      <c r="AK67" s="158">
        <f t="shared" si="42"/>
        <v>-5.2302892987023748</v>
      </c>
      <c r="AL67" s="158">
        <f t="shared" si="43"/>
        <v>1.7857418782513674</v>
      </c>
      <c r="AM67" s="158">
        <f t="shared" si="44"/>
        <v>-1.688926497186239</v>
      </c>
      <c r="AN67" s="158">
        <f t="shared" si="45"/>
        <v>-6.6889264971862392</v>
      </c>
      <c r="AO67" s="158">
        <f t="shared" si="46"/>
        <v>3.3110735028137608</v>
      </c>
      <c r="AP67" s="158">
        <f t="shared" si="47"/>
        <v>-5.146445512235676</v>
      </c>
      <c r="AQ67" s="158">
        <f t="shared" si="48"/>
        <v>1.7685925178631983</v>
      </c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</row>
    <row r="68" spans="1:130" s="5" customFormat="1" x14ac:dyDescent="0.25">
      <c r="A68" s="40" t="s">
        <v>165</v>
      </c>
      <c r="B68" s="64" t="s">
        <v>191</v>
      </c>
      <c r="C68" s="5" t="s">
        <v>153</v>
      </c>
      <c r="D68" s="40" t="s">
        <v>109</v>
      </c>
      <c r="E68" s="134">
        <v>447.46123</v>
      </c>
      <c r="F68" s="134">
        <f t="shared" si="52"/>
        <v>448.5</v>
      </c>
      <c r="G68" s="196">
        <v>0.90363000000000004</v>
      </c>
      <c r="H68" s="43">
        <v>0.13514000000000001</v>
      </c>
      <c r="I68" s="188">
        <f>G68+H68</f>
        <v>1.03877</v>
      </c>
      <c r="J68" s="38">
        <f>(1.6061/(1.6061-(I68/F68)))*(I68/F68)*1000000</f>
        <v>2319.4428886045248</v>
      </c>
      <c r="K68" s="89"/>
      <c r="L68" s="91"/>
      <c r="M68" s="94"/>
      <c r="N68" s="94"/>
      <c r="O68" s="94"/>
      <c r="P68" s="98"/>
      <c r="Q68" s="38"/>
      <c r="R68" s="38"/>
      <c r="S68" s="38"/>
      <c r="T68" s="38"/>
      <c r="U68" s="38"/>
      <c r="V68" s="38"/>
      <c r="W68" s="175"/>
      <c r="X68" s="158">
        <f t="shared" si="29"/>
        <v>-2.1193623079224144</v>
      </c>
      <c r="Y68" s="158">
        <f t="shared" si="30"/>
        <v>-7.1193623079224144</v>
      </c>
      <c r="Z68" s="158">
        <f t="shared" si="31"/>
        <v>2.8806376920775856</v>
      </c>
      <c r="AA68" s="158">
        <f t="shared" si="32"/>
        <v>-6.5711796288909285</v>
      </c>
      <c r="AB68" s="158">
        <f t="shared" si="33"/>
        <v>2.3324550130460997</v>
      </c>
      <c r="AC68" s="158">
        <f t="shared" si="34"/>
        <v>0.39297100911989524</v>
      </c>
      <c r="AD68" s="158">
        <f t="shared" si="35"/>
        <v>-4.6070289908801048</v>
      </c>
      <c r="AE68" s="158">
        <f t="shared" si="36"/>
        <v>5.3929710091198952</v>
      </c>
      <c r="AF68" s="158">
        <f t="shared" si="37"/>
        <v>-6.2089225552473035</v>
      </c>
      <c r="AG68" s="158">
        <f t="shared" si="38"/>
        <v>6.994864573487094</v>
      </c>
      <c r="AH68" s="158">
        <f t="shared" si="39"/>
        <v>-1.7222737102255037</v>
      </c>
      <c r="AI68" s="158">
        <f t="shared" si="40"/>
        <v>-6.7222737102255037</v>
      </c>
      <c r="AJ68" s="158">
        <f t="shared" si="41"/>
        <v>3.2777262897744963</v>
      </c>
      <c r="AK68" s="158">
        <f t="shared" si="42"/>
        <v>-5.2302892987023748</v>
      </c>
      <c r="AL68" s="158">
        <f t="shared" si="43"/>
        <v>1.7857418782513674</v>
      </c>
      <c r="AM68" s="158">
        <f t="shared" si="44"/>
        <v>-1.688926497186239</v>
      </c>
      <c r="AN68" s="158">
        <f t="shared" si="45"/>
        <v>-6.6889264971862392</v>
      </c>
      <c r="AO68" s="158">
        <f t="shared" si="46"/>
        <v>3.3110735028137608</v>
      </c>
      <c r="AP68" s="158">
        <f t="shared" si="47"/>
        <v>-5.146445512235676</v>
      </c>
      <c r="AQ68" s="158">
        <f t="shared" si="48"/>
        <v>1.7685925178631983</v>
      </c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</row>
    <row r="69" spans="1:130" s="5" customFormat="1" x14ac:dyDescent="0.25">
      <c r="A69" s="40" t="s">
        <v>165</v>
      </c>
      <c r="B69" s="64" t="s">
        <v>191</v>
      </c>
      <c r="C69" s="5" t="s">
        <v>153</v>
      </c>
      <c r="D69" s="40" t="s">
        <v>110</v>
      </c>
      <c r="E69" s="134">
        <v>446.86203</v>
      </c>
      <c r="F69" s="134">
        <f t="shared" si="52"/>
        <v>447.90000000000003</v>
      </c>
      <c r="G69" s="196">
        <v>0.90307000000000004</v>
      </c>
      <c r="H69" s="43">
        <v>0.13489999999999999</v>
      </c>
      <c r="I69" s="188">
        <f>G69+H69</f>
        <v>1.0379700000000001</v>
      </c>
      <c r="J69" s="38">
        <f>(1.6061/(1.6061-(I69/F69)))*(I69/F69)*1000000</f>
        <v>2320.7631915405618</v>
      </c>
      <c r="K69" s="89"/>
      <c r="L69" s="91"/>
      <c r="M69" s="94"/>
      <c r="N69" s="94"/>
      <c r="O69" s="94"/>
      <c r="P69" s="98"/>
      <c r="Q69" s="38"/>
      <c r="R69" s="38"/>
      <c r="S69" s="38"/>
      <c r="T69" s="38"/>
      <c r="U69" s="38"/>
      <c r="V69" s="38"/>
      <c r="W69" s="175"/>
      <c r="X69" s="158">
        <f t="shared" si="29"/>
        <v>-2.1193623079224144</v>
      </c>
      <c r="Y69" s="158">
        <f t="shared" si="30"/>
        <v>-7.1193623079224144</v>
      </c>
      <c r="Z69" s="158">
        <f t="shared" si="31"/>
        <v>2.8806376920775856</v>
      </c>
      <c r="AA69" s="158">
        <f t="shared" si="32"/>
        <v>-6.5711796288909285</v>
      </c>
      <c r="AB69" s="158">
        <f t="shared" si="33"/>
        <v>2.3324550130460997</v>
      </c>
      <c r="AC69" s="158">
        <f t="shared" si="34"/>
        <v>0.39297100911989524</v>
      </c>
      <c r="AD69" s="158">
        <f t="shared" si="35"/>
        <v>-4.6070289908801048</v>
      </c>
      <c r="AE69" s="158">
        <f t="shared" si="36"/>
        <v>5.3929710091198952</v>
      </c>
      <c r="AF69" s="158">
        <f t="shared" si="37"/>
        <v>-6.2089225552473035</v>
      </c>
      <c r="AG69" s="158">
        <f t="shared" si="38"/>
        <v>6.994864573487094</v>
      </c>
      <c r="AH69" s="158">
        <f t="shared" si="39"/>
        <v>-1.7222737102255037</v>
      </c>
      <c r="AI69" s="158">
        <f t="shared" si="40"/>
        <v>-6.7222737102255037</v>
      </c>
      <c r="AJ69" s="158">
        <f t="shared" si="41"/>
        <v>3.2777262897744963</v>
      </c>
      <c r="AK69" s="158">
        <f t="shared" si="42"/>
        <v>-5.2302892987023748</v>
      </c>
      <c r="AL69" s="158">
        <f t="shared" si="43"/>
        <v>1.7857418782513674</v>
      </c>
      <c r="AM69" s="158">
        <f t="shared" si="44"/>
        <v>-1.688926497186239</v>
      </c>
      <c r="AN69" s="158">
        <f t="shared" si="45"/>
        <v>-6.6889264971862392</v>
      </c>
      <c r="AO69" s="158">
        <f t="shared" si="46"/>
        <v>3.3110735028137608</v>
      </c>
      <c r="AP69" s="158">
        <f t="shared" si="47"/>
        <v>-5.146445512235676</v>
      </c>
      <c r="AQ69" s="158">
        <f t="shared" si="48"/>
        <v>1.7685925178631983</v>
      </c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</row>
    <row r="70" spans="1:130" s="5" customFormat="1" x14ac:dyDescent="0.25">
      <c r="A70" s="37"/>
      <c r="B70" s="49"/>
      <c r="D70" s="37"/>
      <c r="E70" s="37"/>
      <c r="F70" s="136"/>
      <c r="G70" s="42"/>
      <c r="K70" s="47"/>
      <c r="L70" s="47"/>
      <c r="M70" s="47"/>
      <c r="N70" s="47"/>
      <c r="O70" s="47"/>
      <c r="P70" s="47"/>
      <c r="Q70" s="38"/>
      <c r="R70" s="38"/>
      <c r="S70" s="38"/>
      <c r="T70" s="38"/>
      <c r="U70" s="38"/>
      <c r="V70" s="38"/>
      <c r="W70" s="177"/>
      <c r="X70" s="159"/>
      <c r="Y70" s="159"/>
      <c r="Z70" s="159"/>
      <c r="AA70" s="158"/>
      <c r="AB70" s="158"/>
      <c r="AC70" s="159"/>
      <c r="AD70" s="159"/>
      <c r="AE70" s="159"/>
      <c r="AF70" s="158"/>
      <c r="AG70" s="158"/>
      <c r="AH70" s="159"/>
      <c r="AI70" s="159"/>
      <c r="AJ70" s="159"/>
      <c r="AK70" s="158"/>
      <c r="AL70" s="158"/>
      <c r="AM70" s="159"/>
      <c r="AN70" s="159"/>
      <c r="AO70" s="159"/>
      <c r="AP70" s="158"/>
      <c r="AQ70" s="158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</row>
    <row r="71" spans="1:130" s="5" customFormat="1" x14ac:dyDescent="0.25">
      <c r="A71" s="37"/>
      <c r="B71" s="49"/>
      <c r="D71" s="37"/>
      <c r="E71" s="37"/>
      <c r="F71" s="136"/>
      <c r="G71" s="42"/>
      <c r="K71" s="47"/>
      <c r="L71" s="47"/>
      <c r="M71" s="47"/>
      <c r="N71" s="47"/>
      <c r="O71" s="47"/>
      <c r="P71" s="47"/>
      <c r="Q71" s="38"/>
      <c r="R71" s="38"/>
      <c r="S71" s="38"/>
      <c r="T71" s="38"/>
      <c r="U71" s="38"/>
      <c r="V71" s="38"/>
      <c r="W71" s="177"/>
      <c r="X71" s="159"/>
      <c r="Y71" s="159"/>
      <c r="Z71" s="159"/>
      <c r="AA71" s="158"/>
      <c r="AB71" s="158"/>
      <c r="AC71" s="159"/>
      <c r="AD71" s="159"/>
      <c r="AE71" s="159"/>
      <c r="AF71" s="158"/>
      <c r="AG71" s="158"/>
      <c r="AH71" s="159"/>
      <c r="AI71" s="159"/>
      <c r="AJ71" s="159"/>
      <c r="AK71" s="158"/>
      <c r="AL71" s="158"/>
      <c r="AM71" s="159"/>
      <c r="AN71" s="159"/>
      <c r="AO71" s="159"/>
      <c r="AP71" s="158"/>
      <c r="AQ71" s="158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</row>
    <row r="72" spans="1:130" s="5" customFormat="1" ht="13.8" thickBot="1" x14ac:dyDescent="0.3">
      <c r="B72" s="65"/>
      <c r="D72" s="37"/>
      <c r="E72" s="37"/>
      <c r="F72" s="136"/>
      <c r="G72" s="42"/>
      <c r="K72" s="47"/>
      <c r="L72" s="47"/>
      <c r="M72" s="47"/>
      <c r="N72" s="47"/>
      <c r="O72" s="47"/>
      <c r="P72" s="47"/>
      <c r="Q72" s="38"/>
      <c r="R72" s="38"/>
      <c r="S72" s="38"/>
      <c r="T72" s="38"/>
      <c r="U72" s="38"/>
      <c r="V72" s="38"/>
      <c r="W72" s="177"/>
      <c r="X72" s="159"/>
      <c r="Y72" s="159"/>
      <c r="Z72" s="159"/>
      <c r="AA72" s="158"/>
      <c r="AB72" s="158"/>
      <c r="AC72" s="159"/>
      <c r="AD72" s="159"/>
      <c r="AE72" s="159"/>
      <c r="AF72" s="158"/>
      <c r="AG72" s="158"/>
      <c r="AH72" s="159"/>
      <c r="AI72" s="159"/>
      <c r="AJ72" s="159"/>
      <c r="AK72" s="158"/>
      <c r="AL72" s="158"/>
      <c r="AM72" s="159"/>
      <c r="AN72" s="159"/>
      <c r="AO72" s="159"/>
      <c r="AP72" s="158"/>
      <c r="AQ72" s="158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</row>
    <row r="73" spans="1:130" s="5" customFormat="1" x14ac:dyDescent="0.25">
      <c r="B73" s="65"/>
      <c r="D73" s="37"/>
      <c r="E73" s="37"/>
      <c r="F73" s="136"/>
      <c r="G73" s="42"/>
      <c r="K73" s="47"/>
      <c r="L73" s="47"/>
      <c r="M73" s="47"/>
      <c r="N73" s="47"/>
      <c r="O73" s="47"/>
      <c r="P73" s="77"/>
      <c r="Q73" s="68"/>
      <c r="R73" s="68"/>
      <c r="S73" s="68"/>
      <c r="T73" s="68"/>
      <c r="U73" s="68"/>
      <c r="V73" s="78"/>
      <c r="W73" s="177"/>
      <c r="X73" s="159"/>
      <c r="Y73" s="159"/>
      <c r="Z73" s="159"/>
      <c r="AA73" s="158"/>
      <c r="AB73" s="158"/>
      <c r="AC73" s="159"/>
      <c r="AD73" s="159"/>
      <c r="AE73" s="159"/>
      <c r="AF73" s="158"/>
      <c r="AG73" s="158"/>
      <c r="AH73" s="159"/>
      <c r="AI73" s="159"/>
      <c r="AJ73" s="159"/>
      <c r="AK73" s="158"/>
      <c r="AL73" s="158"/>
      <c r="AM73" s="159"/>
      <c r="AN73" s="159"/>
      <c r="AO73" s="159"/>
      <c r="AP73" s="158"/>
      <c r="AQ73" s="158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</row>
    <row r="74" spans="1:130" s="5" customFormat="1" x14ac:dyDescent="0.25">
      <c r="B74" s="65"/>
      <c r="D74" s="37"/>
      <c r="E74" s="37"/>
      <c r="F74" s="136"/>
      <c r="G74" s="42"/>
      <c r="K74" s="47"/>
      <c r="L74" s="47"/>
      <c r="M74" s="47"/>
      <c r="N74" s="47"/>
      <c r="O74" s="47"/>
      <c r="P74" s="79" t="s">
        <v>87</v>
      </c>
      <c r="Q74" s="38"/>
      <c r="R74" s="38">
        <f>MEDIAN(R4:R69)</f>
        <v>-2.1193623079224144</v>
      </c>
      <c r="S74" s="38"/>
      <c r="T74" s="38">
        <f>MEDIAN(T4:T69)</f>
        <v>0.39297100911989524</v>
      </c>
      <c r="U74" s="38">
        <f>MEDIAN(U4:U69)</f>
        <v>-1.7222737102255037</v>
      </c>
      <c r="V74" s="80">
        <f>MEDIAN(V4:V69)</f>
        <v>-1.688926497186239</v>
      </c>
      <c r="W74" s="177"/>
      <c r="X74" s="159"/>
      <c r="Y74" s="159"/>
      <c r="Z74" s="159"/>
      <c r="AA74" s="158"/>
      <c r="AB74" s="158"/>
      <c r="AC74" s="159"/>
      <c r="AD74" s="159"/>
      <c r="AE74" s="159"/>
      <c r="AF74" s="158"/>
      <c r="AG74" s="158"/>
      <c r="AH74" s="159"/>
      <c r="AI74" s="159"/>
      <c r="AJ74" s="159"/>
      <c r="AK74" s="158"/>
      <c r="AL74" s="158"/>
      <c r="AM74" s="159"/>
      <c r="AN74" s="159"/>
      <c r="AO74" s="159"/>
      <c r="AP74" s="158"/>
      <c r="AQ74" s="158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</row>
    <row r="75" spans="1:130" s="5" customFormat="1" x14ac:dyDescent="0.25">
      <c r="B75" s="65"/>
      <c r="D75" s="37"/>
      <c r="E75" s="37"/>
      <c r="F75" s="136"/>
      <c r="G75" s="42"/>
      <c r="K75" s="47"/>
      <c r="L75" s="47"/>
      <c r="M75" s="47"/>
      <c r="N75" s="47"/>
      <c r="O75" s="47"/>
      <c r="P75" s="79" t="s">
        <v>88</v>
      </c>
      <c r="Q75" s="38"/>
      <c r="R75" s="38">
        <f>PERCENTILE(R4:R69,0.25)</f>
        <v>-2.7620319557617186</v>
      </c>
      <c r="S75" s="38"/>
      <c r="T75" s="38">
        <f>PERCENTILE(T4:T69,0.25)</f>
        <v>-1.1599304761498617</v>
      </c>
      <c r="U75" s="38">
        <f>PERCENTILE(U4:U69,0.25)</f>
        <v>-2.450339924781245</v>
      </c>
      <c r="V75" s="80">
        <f>PERCENTILE(V4:V69,0.25)</f>
        <v>-2.3875992590356363</v>
      </c>
      <c r="W75" s="177"/>
      <c r="X75" s="159"/>
      <c r="Y75" s="159"/>
      <c r="Z75" s="159"/>
      <c r="AA75" s="158"/>
      <c r="AB75" s="158"/>
      <c r="AC75" s="159"/>
      <c r="AD75" s="159"/>
      <c r="AE75" s="159"/>
      <c r="AF75" s="158"/>
      <c r="AG75" s="158"/>
      <c r="AH75" s="159"/>
      <c r="AI75" s="159"/>
      <c r="AJ75" s="159"/>
      <c r="AK75" s="158"/>
      <c r="AL75" s="158"/>
      <c r="AM75" s="159"/>
      <c r="AN75" s="159"/>
      <c r="AO75" s="159"/>
      <c r="AP75" s="158"/>
      <c r="AQ75" s="158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</row>
    <row r="76" spans="1:130" s="5" customFormat="1" x14ac:dyDescent="0.25">
      <c r="B76" s="65"/>
      <c r="D76" s="37"/>
      <c r="E76" s="37"/>
      <c r="F76" s="136"/>
      <c r="G76" s="42"/>
      <c r="K76" s="47"/>
      <c r="L76" s="47"/>
      <c r="M76" s="47"/>
      <c r="N76" s="47"/>
      <c r="O76" s="47"/>
      <c r="P76" s="79" t="s">
        <v>89</v>
      </c>
      <c r="Q76" s="38"/>
      <c r="R76" s="38">
        <f>PERCENTILE(R4:R69,0.75)</f>
        <v>-0.7601981004328765</v>
      </c>
      <c r="S76" s="38"/>
      <c r="T76" s="38">
        <f>PERCENTILE(T4:T69,0.75)</f>
        <v>1.8087209966272551</v>
      </c>
      <c r="U76" s="38">
        <f>PERCENTILE(U4:U69,0.75)</f>
        <v>-0.87290224849614506</v>
      </c>
      <c r="V76" s="80">
        <f>PERCENTILE(V4:V69,0.75)</f>
        <v>-0.83286820860173938</v>
      </c>
      <c r="W76" s="177"/>
      <c r="X76" s="159"/>
      <c r="Y76" s="159"/>
      <c r="Z76" s="159"/>
      <c r="AA76" s="158"/>
      <c r="AB76" s="158"/>
      <c r="AC76" s="159"/>
      <c r="AD76" s="159"/>
      <c r="AE76" s="159"/>
      <c r="AF76" s="158"/>
      <c r="AG76" s="158"/>
      <c r="AH76" s="159"/>
      <c r="AI76" s="159"/>
      <c r="AJ76" s="159"/>
      <c r="AK76" s="158"/>
      <c r="AL76" s="158"/>
      <c r="AM76" s="159"/>
      <c r="AN76" s="159"/>
      <c r="AO76" s="159"/>
      <c r="AP76" s="158"/>
      <c r="AQ76" s="158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</row>
    <row r="77" spans="1:130" x14ac:dyDescent="0.25">
      <c r="P77" s="79" t="s">
        <v>90</v>
      </c>
      <c r="Q77" s="38"/>
      <c r="R77" s="38">
        <f>(R76-R75)/1.349</f>
        <v>1.4839391069895047</v>
      </c>
      <c r="S77" s="76"/>
      <c r="T77" s="38">
        <f>(T76-T75)/1.349</f>
        <v>2.2006311881223994</v>
      </c>
      <c r="U77" s="38">
        <f>(U76-U75)/1.349</f>
        <v>1.1693385294922904</v>
      </c>
      <c r="V77" s="80">
        <f>(V76-V75)/1.349</f>
        <v>1.1525063383498124</v>
      </c>
      <c r="AR77" s="84"/>
    </row>
    <row r="78" spans="1:130" ht="13.8" thickBot="1" x14ac:dyDescent="0.3">
      <c r="P78" s="81"/>
      <c r="Q78" s="69"/>
      <c r="R78" s="69"/>
      <c r="S78" s="69"/>
      <c r="T78" s="69"/>
      <c r="U78" s="69"/>
      <c r="V78" s="82"/>
      <c r="AR78" s="84"/>
    </row>
    <row r="79" spans="1:130" x14ac:dyDescent="0.25">
      <c r="Q79" s="38"/>
      <c r="R79" s="38"/>
      <c r="S79" s="38"/>
      <c r="T79" s="38"/>
      <c r="U79" s="38"/>
      <c r="V79" s="38"/>
    </row>
    <row r="80" spans="1:130" x14ac:dyDescent="0.25">
      <c r="O80" s="198" t="s">
        <v>113</v>
      </c>
      <c r="P80" s="160" t="s">
        <v>111</v>
      </c>
      <c r="Q80" s="161"/>
      <c r="R80" s="161">
        <f>MAX(R4:R69)</f>
        <v>1.8880028314512325</v>
      </c>
      <c r="S80" s="161"/>
      <c r="T80" s="161">
        <f>MAX(T4:T69)</f>
        <v>14.418673363864684</v>
      </c>
      <c r="U80" s="161">
        <f>MAX(U4:U69)</f>
        <v>1.693936477382104</v>
      </c>
      <c r="V80" s="161">
        <f>MAX(V4:V69)</f>
        <v>8.733042875734796</v>
      </c>
    </row>
    <row r="81" spans="15:22" x14ac:dyDescent="0.25">
      <c r="O81" s="198"/>
      <c r="P81" s="160" t="s">
        <v>112</v>
      </c>
      <c r="Q81" s="161"/>
      <c r="R81" s="161">
        <f>MIN(R4:R69)</f>
        <v>-81.296162603431995</v>
      </c>
      <c r="S81" s="161"/>
      <c r="T81" s="161">
        <f>MIN(T4:T69)</f>
        <v>-58.763647093537919</v>
      </c>
      <c r="U81" s="161">
        <f>MIN(U4:U69)</f>
        <v>-78.347539844194955</v>
      </c>
      <c r="V81" s="161">
        <f>MIN(V4:V69)</f>
        <v>-78.369282790741877</v>
      </c>
    </row>
    <row r="82" spans="15:22" x14ac:dyDescent="0.25">
      <c r="Q82" s="38"/>
      <c r="R82" s="38"/>
      <c r="S82" s="38"/>
      <c r="T82" s="38"/>
      <c r="U82" s="38"/>
      <c r="V82" s="38"/>
    </row>
    <row r="83" spans="15:22" x14ac:dyDescent="0.25">
      <c r="Q83" s="38"/>
      <c r="R83" s="38"/>
      <c r="S83" s="38"/>
      <c r="T83" s="38"/>
      <c r="U83" s="38"/>
      <c r="V83" s="38"/>
    </row>
    <row r="84" spans="15:22" x14ac:dyDescent="0.25">
      <c r="Q84" s="38"/>
      <c r="R84" s="38"/>
      <c r="S84" s="38"/>
      <c r="T84" s="38"/>
      <c r="U84" s="38"/>
      <c r="V84" s="38"/>
    </row>
    <row r="85" spans="15:22" x14ac:dyDescent="0.25">
      <c r="Q85" s="38"/>
      <c r="R85" s="38"/>
      <c r="S85" s="38"/>
      <c r="T85" s="38"/>
      <c r="U85" s="38"/>
      <c r="V85" s="38"/>
    </row>
    <row r="86" spans="15:22" x14ac:dyDescent="0.25">
      <c r="Q86" s="38"/>
      <c r="R86" s="38"/>
      <c r="S86" s="38"/>
      <c r="T86" s="38"/>
      <c r="U86" s="38"/>
      <c r="V86" s="38"/>
    </row>
  </sheetData>
  <mergeCells count="5">
    <mergeCell ref="AM2:AQ2"/>
    <mergeCell ref="O80:O81"/>
    <mergeCell ref="X2:AB2"/>
    <mergeCell ref="AC2:AG2"/>
    <mergeCell ref="AH2:AL2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20"/>
  </sheetPr>
  <dimension ref="A1:DZ86"/>
  <sheetViews>
    <sheetView workbookViewId="0">
      <pane ySplit="3" topLeftCell="A4" activePane="bottomLeft" state="frozen"/>
      <selection activeCell="G73" sqref="G73"/>
      <selection pane="bottomLeft" activeCell="A2" sqref="A2"/>
    </sheetView>
  </sheetViews>
  <sheetFormatPr defaultColWidth="9.109375" defaultRowHeight="13.2" x14ac:dyDescent="0.25"/>
  <cols>
    <col min="1" max="1" width="7.88671875" style="1" bestFit="1" customWidth="1"/>
    <col min="2" max="2" width="11.44140625" style="66" bestFit="1" customWidth="1"/>
    <col min="3" max="3" width="17.5546875" style="1" bestFit="1" customWidth="1"/>
    <col min="4" max="4" width="10.44140625" style="39" bestFit="1" customWidth="1"/>
    <col min="5" max="5" width="12.5546875" style="39" bestFit="1" customWidth="1"/>
    <col min="6" max="6" width="14" style="137" bestFit="1" customWidth="1"/>
    <col min="7" max="7" width="12" style="41" customWidth="1"/>
    <col min="8" max="8" width="12" style="1" customWidth="1"/>
    <col min="9" max="9" width="9.6640625" style="1" customWidth="1"/>
    <col min="10" max="10" width="16.109375" style="1" customWidth="1"/>
    <col min="11" max="11" width="12.5546875" style="48" bestFit="1" customWidth="1"/>
    <col min="12" max="12" width="14" style="48" bestFit="1" customWidth="1"/>
    <col min="13" max="13" width="10" style="48" bestFit="1" customWidth="1"/>
    <col min="14" max="15" width="10.33203125" style="48" bestFit="1" customWidth="1"/>
    <col min="16" max="16" width="18.88671875" style="48" customWidth="1"/>
    <col min="17" max="17" width="13.44140625" style="2" bestFit="1" customWidth="1"/>
    <col min="18" max="18" width="12.5546875" style="1" customWidth="1"/>
    <col min="19" max="19" width="13.33203125" style="2" bestFit="1" customWidth="1"/>
    <col min="20" max="20" width="13.33203125" style="2" customWidth="1"/>
    <col min="21" max="21" width="12.5546875" style="1" customWidth="1"/>
    <col min="22" max="22" width="13.88671875" style="2" customWidth="1"/>
    <col min="23" max="23" width="14.44140625" style="177" bestFit="1" customWidth="1"/>
    <col min="24" max="24" width="7.6640625" style="159" bestFit="1" customWidth="1"/>
    <col min="25" max="25" width="8.44140625" style="159" bestFit="1" customWidth="1"/>
    <col min="26" max="26" width="9" style="159" bestFit="1" customWidth="1"/>
    <col min="27" max="27" width="10.6640625" style="158" customWidth="1"/>
    <col min="28" max="28" width="11.33203125" style="158" bestFit="1" customWidth="1"/>
    <col min="29" max="29" width="7.6640625" style="159" bestFit="1" customWidth="1"/>
    <col min="30" max="30" width="8.44140625" style="159" bestFit="1" customWidth="1"/>
    <col min="31" max="31" width="9" style="159" bestFit="1" customWidth="1"/>
    <col min="32" max="32" width="10.6640625" style="158" customWidth="1"/>
    <col min="33" max="33" width="11.33203125" style="158" bestFit="1" customWidth="1"/>
    <col min="34" max="34" width="7.6640625" style="159" bestFit="1" customWidth="1"/>
    <col min="35" max="35" width="8.44140625" style="159" bestFit="1" customWidth="1"/>
    <col min="36" max="36" width="9" style="159" bestFit="1" customWidth="1"/>
    <col min="37" max="37" width="10.6640625" style="158" customWidth="1"/>
    <col min="38" max="38" width="11.33203125" style="158" bestFit="1" customWidth="1"/>
    <col min="39" max="39" width="7.6640625" style="159" bestFit="1" customWidth="1"/>
    <col min="40" max="40" width="8.44140625" style="159" bestFit="1" customWidth="1"/>
    <col min="41" max="41" width="9" style="159" bestFit="1" customWidth="1"/>
    <col min="42" max="42" width="10.6640625" style="158" customWidth="1"/>
    <col min="43" max="43" width="11.33203125" style="158" bestFit="1" customWidth="1"/>
    <col min="44" max="45" width="9.109375" style="83"/>
    <col min="46" max="91" width="9.109375" style="43"/>
    <col min="92" max="130" width="9.109375" style="67"/>
    <col min="131" max="16384" width="9.109375" style="1"/>
  </cols>
  <sheetData>
    <row r="1" spans="1:130" s="3" customFormat="1" x14ac:dyDescent="0.25">
      <c r="A1" s="44"/>
      <c r="B1" s="63"/>
      <c r="C1" s="44"/>
      <c r="D1" s="44"/>
      <c r="E1" s="85" t="s">
        <v>4</v>
      </c>
      <c r="F1" s="133" t="s">
        <v>4</v>
      </c>
      <c r="G1" s="86" t="s">
        <v>4</v>
      </c>
      <c r="H1" s="85" t="s">
        <v>4</v>
      </c>
      <c r="I1" s="85" t="s">
        <v>4</v>
      </c>
      <c r="J1" s="85" t="s">
        <v>2</v>
      </c>
      <c r="K1" s="87" t="s">
        <v>0</v>
      </c>
      <c r="L1" s="87" t="s">
        <v>0</v>
      </c>
      <c r="M1" s="87" t="s">
        <v>0</v>
      </c>
      <c r="N1" s="87" t="s">
        <v>0</v>
      </c>
      <c r="O1" s="87" t="s">
        <v>0</v>
      </c>
      <c r="P1" s="87" t="s">
        <v>1</v>
      </c>
      <c r="Q1" s="88" t="s">
        <v>6</v>
      </c>
      <c r="R1" s="85" t="s">
        <v>6</v>
      </c>
      <c r="S1" s="88" t="s">
        <v>10</v>
      </c>
      <c r="T1" s="88" t="s">
        <v>10</v>
      </c>
      <c r="U1" s="85" t="s">
        <v>5</v>
      </c>
      <c r="V1" s="88" t="s">
        <v>5</v>
      </c>
      <c r="W1" s="176"/>
      <c r="X1" s="156"/>
      <c r="Y1" s="156"/>
      <c r="Z1" s="156"/>
      <c r="AA1" s="157"/>
      <c r="AB1" s="157"/>
      <c r="AC1" s="156"/>
      <c r="AD1" s="156"/>
      <c r="AE1" s="156"/>
      <c r="AF1" s="157"/>
      <c r="AG1" s="157"/>
      <c r="AH1" s="156"/>
      <c r="AI1" s="156"/>
      <c r="AJ1" s="156"/>
      <c r="AK1" s="157"/>
      <c r="AL1" s="157"/>
      <c r="AM1" s="156"/>
      <c r="AN1" s="156"/>
      <c r="AO1" s="156"/>
      <c r="AP1" s="157"/>
      <c r="AQ1" s="157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</row>
    <row r="2" spans="1:130" s="3" customFormat="1" x14ac:dyDescent="0.25">
      <c r="A2" s="44" t="s">
        <v>7</v>
      </c>
      <c r="B2" s="63" t="s">
        <v>86</v>
      </c>
      <c r="C2" s="44" t="s">
        <v>162</v>
      </c>
      <c r="D2" s="44" t="s">
        <v>67</v>
      </c>
      <c r="E2" s="85" t="s">
        <v>72</v>
      </c>
      <c r="F2" s="133" t="s">
        <v>8</v>
      </c>
      <c r="G2" s="86" t="s">
        <v>6</v>
      </c>
      <c r="H2" s="85" t="s">
        <v>10</v>
      </c>
      <c r="I2" s="85" t="s">
        <v>5</v>
      </c>
      <c r="J2" s="85" t="s">
        <v>3</v>
      </c>
      <c r="K2" s="87" t="s">
        <v>72</v>
      </c>
      <c r="L2" s="87" t="s">
        <v>8</v>
      </c>
      <c r="M2" s="87" t="s">
        <v>6</v>
      </c>
      <c r="N2" s="87" t="s">
        <v>10</v>
      </c>
      <c r="O2" s="87" t="s">
        <v>11</v>
      </c>
      <c r="P2" s="87" t="s">
        <v>9</v>
      </c>
      <c r="Q2" s="85" t="s">
        <v>76</v>
      </c>
      <c r="R2" s="85" t="s">
        <v>13</v>
      </c>
      <c r="S2" s="85" t="s">
        <v>77</v>
      </c>
      <c r="T2" s="85" t="s">
        <v>13</v>
      </c>
      <c r="U2" s="85" t="s">
        <v>13</v>
      </c>
      <c r="V2" s="88" t="s">
        <v>3</v>
      </c>
      <c r="W2" s="176"/>
      <c r="X2" s="199" t="s">
        <v>105</v>
      </c>
      <c r="Y2" s="199"/>
      <c r="Z2" s="199"/>
      <c r="AA2" s="199"/>
      <c r="AB2" s="199"/>
      <c r="AC2" s="199" t="s">
        <v>106</v>
      </c>
      <c r="AD2" s="199"/>
      <c r="AE2" s="199"/>
      <c r="AF2" s="199"/>
      <c r="AG2" s="199"/>
      <c r="AH2" s="199" t="s">
        <v>107</v>
      </c>
      <c r="AI2" s="199"/>
      <c r="AJ2" s="199"/>
      <c r="AK2" s="199"/>
      <c r="AL2" s="199"/>
      <c r="AM2" s="199" t="s">
        <v>95</v>
      </c>
      <c r="AN2" s="199"/>
      <c r="AO2" s="199"/>
      <c r="AP2" s="199"/>
      <c r="AQ2" s="199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</row>
    <row r="3" spans="1:130" s="3" customFormat="1" x14ac:dyDescent="0.25">
      <c r="A3" s="44"/>
      <c r="B3" s="63"/>
      <c r="C3" s="44" t="s">
        <v>40</v>
      </c>
      <c r="D3" s="44"/>
      <c r="E3" s="85" t="s">
        <v>73</v>
      </c>
      <c r="F3" s="133" t="s">
        <v>71</v>
      </c>
      <c r="G3" s="86" t="s">
        <v>63</v>
      </c>
      <c r="H3" s="85" t="s">
        <v>63</v>
      </c>
      <c r="I3" s="85" t="s">
        <v>63</v>
      </c>
      <c r="J3" s="85" t="s">
        <v>14</v>
      </c>
      <c r="K3" s="87" t="s">
        <v>73</v>
      </c>
      <c r="L3" s="87" t="s">
        <v>71</v>
      </c>
      <c r="M3" s="87" t="s">
        <v>63</v>
      </c>
      <c r="N3" s="87" t="s">
        <v>63</v>
      </c>
      <c r="O3" s="87" t="s">
        <v>63</v>
      </c>
      <c r="P3" s="87" t="s">
        <v>14</v>
      </c>
      <c r="Q3" s="88" t="s">
        <v>75</v>
      </c>
      <c r="R3" s="85" t="s">
        <v>74</v>
      </c>
      <c r="S3" s="88" t="s">
        <v>75</v>
      </c>
      <c r="T3" s="85" t="s">
        <v>74</v>
      </c>
      <c r="U3" s="85" t="s">
        <v>74</v>
      </c>
      <c r="V3" s="85" t="s">
        <v>74</v>
      </c>
      <c r="W3" s="176" t="s">
        <v>159</v>
      </c>
      <c r="X3" s="156" t="s">
        <v>27</v>
      </c>
      <c r="Y3" s="156" t="s">
        <v>93</v>
      </c>
      <c r="Z3" s="156" t="s">
        <v>94</v>
      </c>
      <c r="AA3" s="157" t="s">
        <v>91</v>
      </c>
      <c r="AB3" s="157" t="s">
        <v>92</v>
      </c>
      <c r="AC3" s="156" t="s">
        <v>27</v>
      </c>
      <c r="AD3" s="156" t="s">
        <v>93</v>
      </c>
      <c r="AE3" s="156" t="s">
        <v>94</v>
      </c>
      <c r="AF3" s="157" t="s">
        <v>91</v>
      </c>
      <c r="AG3" s="157" t="s">
        <v>92</v>
      </c>
      <c r="AH3" s="156" t="s">
        <v>27</v>
      </c>
      <c r="AI3" s="156" t="s">
        <v>93</v>
      </c>
      <c r="AJ3" s="156" t="s">
        <v>94</v>
      </c>
      <c r="AK3" s="157" t="s">
        <v>91</v>
      </c>
      <c r="AL3" s="157" t="s">
        <v>92</v>
      </c>
      <c r="AM3" s="156" t="s">
        <v>27</v>
      </c>
      <c r="AN3" s="156" t="s">
        <v>93</v>
      </c>
      <c r="AO3" s="156" t="s">
        <v>94</v>
      </c>
      <c r="AP3" s="157" t="s">
        <v>91</v>
      </c>
      <c r="AQ3" s="157" t="s">
        <v>92</v>
      </c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</row>
    <row r="4" spans="1:130" s="5" customFormat="1" x14ac:dyDescent="0.25">
      <c r="A4" s="36" t="s">
        <v>41</v>
      </c>
      <c r="B4" s="49" t="s">
        <v>179</v>
      </c>
      <c r="C4" s="36" t="s">
        <v>168</v>
      </c>
      <c r="D4" s="40" t="s">
        <v>83</v>
      </c>
      <c r="E4" s="134">
        <v>446.48736000000002</v>
      </c>
      <c r="F4" s="134">
        <f>E4+G4+H4</f>
        <v>450.90000000000003</v>
      </c>
      <c r="G4" s="194">
        <v>4.2025300000000003</v>
      </c>
      <c r="H4" s="194">
        <v>0.21010999999999999</v>
      </c>
      <c r="I4" s="188">
        <f>G4+H4</f>
        <v>4.4126400000000006</v>
      </c>
      <c r="J4" s="38">
        <f>(1.6061/(1.6061-(I4/F4)))*(I4/F4)*1000000</f>
        <v>9846.2895239135232</v>
      </c>
      <c r="K4" s="90"/>
      <c r="L4" s="90">
        <v>450.58</v>
      </c>
      <c r="M4" s="94"/>
      <c r="N4" s="90"/>
      <c r="O4" s="90">
        <v>4.3792</v>
      </c>
      <c r="P4" s="90">
        <v>9719.0300000000007</v>
      </c>
      <c r="Q4" s="38"/>
      <c r="R4" s="38"/>
      <c r="S4" s="38"/>
      <c r="T4" s="38"/>
      <c r="U4" s="38">
        <f>((O4-I4)/I4)*100</f>
        <v>-0.7578229812538656</v>
      </c>
      <c r="V4" s="38">
        <f>((P4-J4)/J4)*100</f>
        <v>-1.2924617299181529</v>
      </c>
      <c r="W4" s="175"/>
      <c r="X4" s="158">
        <f t="shared" ref="X4:X35" si="0">$R$74</f>
        <v>-0.49655316879950956</v>
      </c>
      <c r="Y4" s="158">
        <f t="shared" ref="Y4:Y35" si="1">$R$74-5</f>
        <v>-5.4965531687995099</v>
      </c>
      <c r="Z4" s="158">
        <f t="shared" ref="Z4:Z35" si="2">$R$74+5</f>
        <v>4.5034468312004901</v>
      </c>
      <c r="AA4" s="158">
        <f t="shared" ref="AA4:AA35" si="3">($R$74-(3*$R$77))</f>
        <v>-3.5761488595705146</v>
      </c>
      <c r="AB4" s="158">
        <f t="shared" ref="AB4:AB35" si="4">($R$74+(3*$R$77))</f>
        <v>2.5830425219714956</v>
      </c>
      <c r="AC4" s="158">
        <f t="shared" ref="AC4:AC35" si="5">$T$74</f>
        <v>0.46139941968320347</v>
      </c>
      <c r="AD4" s="158">
        <f t="shared" ref="AD4:AD35" si="6">$T$74-5</f>
        <v>-4.5386005803167961</v>
      </c>
      <c r="AE4" s="158">
        <f t="shared" ref="AE4:AE35" si="7">$T$74+5</f>
        <v>5.4613994196832039</v>
      </c>
      <c r="AF4" s="158">
        <f t="shared" ref="AF4:AF35" si="8">($T$74-(3*$T$77))</f>
        <v>-1.8932735658650839</v>
      </c>
      <c r="AG4" s="158">
        <f t="shared" ref="AG4:AG35" si="9">($T$74+(3*$T$77))</f>
        <v>2.8160724052314907</v>
      </c>
      <c r="AH4" s="158">
        <f t="shared" ref="AH4:AH35" si="10">$U$74</f>
        <v>-0.55984949794873329</v>
      </c>
      <c r="AI4" s="158">
        <f t="shared" ref="AI4:AI35" si="11">$U$74-5</f>
        <v>-5.5598494979487336</v>
      </c>
      <c r="AJ4" s="158">
        <f t="shared" ref="AJ4:AJ35" si="12">$U$74+5</f>
        <v>4.4401505020512664</v>
      </c>
      <c r="AK4" s="158">
        <f t="shared" ref="AK4:AK35" si="13">($U$74-(3*$U$77))</f>
        <v>-2.5523485746977128</v>
      </c>
      <c r="AL4" s="158">
        <f t="shared" ref="AL4:AL35" si="14">($U$74+(3*$U$77))</f>
        <v>1.432649578800246</v>
      </c>
      <c r="AM4" s="158">
        <f t="shared" ref="AM4:AM35" si="15">$V$74</f>
        <v>-0.45165244351237183</v>
      </c>
      <c r="AN4" s="158">
        <f t="shared" ref="AN4:AN35" si="16">$V$74-5</f>
        <v>-5.4516524435123719</v>
      </c>
      <c r="AO4" s="158">
        <f t="shared" ref="AO4:AO35" si="17">$V$74+5</f>
        <v>4.5483475564876281</v>
      </c>
      <c r="AP4" s="158">
        <f t="shared" ref="AP4:AP35" si="18">($V$74-(3*$V$77))</f>
        <v>-3.4042903795792436</v>
      </c>
      <c r="AQ4" s="158">
        <f t="shared" ref="AQ4:AQ35" si="19">($V$74+(3*$V$77))</f>
        <v>2.5009854925544999</v>
      </c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</row>
    <row r="5" spans="1:130" s="5" customFormat="1" x14ac:dyDescent="0.25">
      <c r="A5" s="36" t="s">
        <v>41</v>
      </c>
      <c r="B5" s="49" t="s">
        <v>179</v>
      </c>
      <c r="C5" s="36" t="s">
        <v>168</v>
      </c>
      <c r="D5" s="40" t="s">
        <v>84</v>
      </c>
      <c r="E5" s="134">
        <v>446.98966999999999</v>
      </c>
      <c r="F5" s="134">
        <f t="shared" ref="F5:F56" si="20">E5+G5+H5</f>
        <v>451.40000000000003</v>
      </c>
      <c r="G5" s="194">
        <v>4.2001200000000001</v>
      </c>
      <c r="H5" s="194">
        <v>0.21021000000000001</v>
      </c>
      <c r="I5" s="188">
        <f t="shared" ref="I5:I57" si="21">G5+H5</f>
        <v>4.4103300000000001</v>
      </c>
      <c r="J5" s="38">
        <f t="shared" ref="J5:J57" si="22">(1.6061/(1.6061-(I5/F5)))*(I5/F5)*1000000</f>
        <v>9830.136082410243</v>
      </c>
      <c r="K5" s="90"/>
      <c r="L5" s="93">
        <v>451.06</v>
      </c>
      <c r="M5" s="90"/>
      <c r="N5" s="94"/>
      <c r="O5" s="90">
        <v>4.3849</v>
      </c>
      <c r="P5" s="90">
        <v>9721.32</v>
      </c>
      <c r="Q5" s="38"/>
      <c r="R5" s="38"/>
      <c r="S5" s="38"/>
      <c r="T5" s="38"/>
      <c r="U5" s="38">
        <f t="shared" ref="U5:U65" si="23">((O5-I5)/I5)*100</f>
        <v>-0.5766008439277801</v>
      </c>
      <c r="V5" s="38">
        <f t="shared" ref="V5:V65" si="24">((P5-J5)/J5)*100</f>
        <v>-1.1069641508316008</v>
      </c>
      <c r="W5" s="175"/>
      <c r="X5" s="158">
        <f t="shared" si="0"/>
        <v>-0.49655316879950956</v>
      </c>
      <c r="Y5" s="158">
        <f t="shared" si="1"/>
        <v>-5.4965531687995099</v>
      </c>
      <c r="Z5" s="158">
        <f t="shared" si="2"/>
        <v>4.5034468312004901</v>
      </c>
      <c r="AA5" s="158">
        <f t="shared" si="3"/>
        <v>-3.5761488595705146</v>
      </c>
      <c r="AB5" s="158">
        <f t="shared" si="4"/>
        <v>2.5830425219714956</v>
      </c>
      <c r="AC5" s="158">
        <f t="shared" si="5"/>
        <v>0.46139941968320347</v>
      </c>
      <c r="AD5" s="158">
        <f t="shared" si="6"/>
        <v>-4.5386005803167961</v>
      </c>
      <c r="AE5" s="158">
        <f t="shared" si="7"/>
        <v>5.4613994196832039</v>
      </c>
      <c r="AF5" s="158">
        <f t="shared" si="8"/>
        <v>-1.8932735658650839</v>
      </c>
      <c r="AG5" s="158">
        <f t="shared" si="9"/>
        <v>2.8160724052314907</v>
      </c>
      <c r="AH5" s="158">
        <f t="shared" si="10"/>
        <v>-0.55984949794873329</v>
      </c>
      <c r="AI5" s="158">
        <f t="shared" si="11"/>
        <v>-5.5598494979487336</v>
      </c>
      <c r="AJ5" s="158">
        <f t="shared" si="12"/>
        <v>4.4401505020512664</v>
      </c>
      <c r="AK5" s="158">
        <f t="shared" si="13"/>
        <v>-2.5523485746977128</v>
      </c>
      <c r="AL5" s="158">
        <f t="shared" si="14"/>
        <v>1.432649578800246</v>
      </c>
      <c r="AM5" s="158">
        <f t="shared" si="15"/>
        <v>-0.45165244351237183</v>
      </c>
      <c r="AN5" s="158">
        <f t="shared" si="16"/>
        <v>-5.4516524435123719</v>
      </c>
      <c r="AO5" s="158">
        <f t="shared" si="17"/>
        <v>4.5483475564876281</v>
      </c>
      <c r="AP5" s="158">
        <f t="shared" si="18"/>
        <v>-3.4042903795792436</v>
      </c>
      <c r="AQ5" s="158">
        <f t="shared" si="19"/>
        <v>2.5009854925544999</v>
      </c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</row>
    <row r="6" spans="1:130" s="5" customFormat="1" x14ac:dyDescent="0.25">
      <c r="A6" s="36" t="s">
        <v>41</v>
      </c>
      <c r="B6" s="49" t="s">
        <v>179</v>
      </c>
      <c r="C6" s="36" t="s">
        <v>168</v>
      </c>
      <c r="D6" s="40" t="s">
        <v>85</v>
      </c>
      <c r="E6" s="134">
        <v>446.48891999999995</v>
      </c>
      <c r="F6" s="134">
        <f t="shared" si="20"/>
        <v>450.9</v>
      </c>
      <c r="G6" s="194">
        <v>4.2014500000000004</v>
      </c>
      <c r="H6" s="194">
        <v>0.20963000000000001</v>
      </c>
      <c r="I6" s="188">
        <f t="shared" si="21"/>
        <v>4.4110800000000001</v>
      </c>
      <c r="J6" s="38">
        <f t="shared" si="22"/>
        <v>9842.7872339387995</v>
      </c>
      <c r="K6" s="90"/>
      <c r="L6" s="93">
        <v>450.37</v>
      </c>
      <c r="M6" s="90">
        <v>4.1608000000000001</v>
      </c>
      <c r="N6" s="90">
        <v>0.2104</v>
      </c>
      <c r="O6" s="90">
        <v>4.3712</v>
      </c>
      <c r="P6" s="93">
        <v>9705.7999999999993</v>
      </c>
      <c r="Q6" s="38">
        <f t="shared" ref="Q5:Q65" si="25">IF(M6="","",(M6/O6)*100)</f>
        <v>95.186676427525626</v>
      </c>
      <c r="R6" s="38">
        <f t="shared" ref="R5:R65" si="26">IF(M6="","",((M6-G6)/G6)*100)</f>
        <v>-0.96752311701913141</v>
      </c>
      <c r="S6" s="38">
        <f t="shared" ref="S5:S65" si="27">IF(N6="","",(N6/O6)*100)</f>
        <v>4.8133235724743777</v>
      </c>
      <c r="T6" s="38">
        <f t="shared" ref="T5:T65" si="28">IF(N6="","",((N6-H6)/H6)*100)</f>
        <v>0.36731383866812617</v>
      </c>
      <c r="U6" s="38">
        <f t="shared" si="23"/>
        <v>-0.90408698096611573</v>
      </c>
      <c r="V6" s="38">
        <f t="shared" si="24"/>
        <v>-1.3917524648552413</v>
      </c>
      <c r="W6" s="175"/>
      <c r="X6" s="158">
        <f t="shared" si="0"/>
        <v>-0.49655316879950956</v>
      </c>
      <c r="Y6" s="158">
        <f t="shared" si="1"/>
        <v>-5.4965531687995099</v>
      </c>
      <c r="Z6" s="158">
        <f t="shared" si="2"/>
        <v>4.5034468312004901</v>
      </c>
      <c r="AA6" s="158">
        <f t="shared" si="3"/>
        <v>-3.5761488595705146</v>
      </c>
      <c r="AB6" s="158">
        <f t="shared" si="4"/>
        <v>2.5830425219714956</v>
      </c>
      <c r="AC6" s="158">
        <f t="shared" si="5"/>
        <v>0.46139941968320347</v>
      </c>
      <c r="AD6" s="158">
        <f t="shared" si="6"/>
        <v>-4.5386005803167961</v>
      </c>
      <c r="AE6" s="158">
        <f t="shared" si="7"/>
        <v>5.4613994196832039</v>
      </c>
      <c r="AF6" s="158">
        <f t="shared" si="8"/>
        <v>-1.8932735658650839</v>
      </c>
      <c r="AG6" s="158">
        <f t="shared" si="9"/>
        <v>2.8160724052314907</v>
      </c>
      <c r="AH6" s="158">
        <f t="shared" si="10"/>
        <v>-0.55984949794873329</v>
      </c>
      <c r="AI6" s="158">
        <f t="shared" si="11"/>
        <v>-5.5598494979487336</v>
      </c>
      <c r="AJ6" s="158">
        <f t="shared" si="12"/>
        <v>4.4401505020512664</v>
      </c>
      <c r="AK6" s="158">
        <f t="shared" si="13"/>
        <v>-2.5523485746977128</v>
      </c>
      <c r="AL6" s="158">
        <f t="shared" si="14"/>
        <v>1.432649578800246</v>
      </c>
      <c r="AM6" s="158">
        <f t="shared" si="15"/>
        <v>-0.45165244351237183</v>
      </c>
      <c r="AN6" s="158">
        <f t="shared" si="16"/>
        <v>-5.4516524435123719</v>
      </c>
      <c r="AO6" s="158">
        <f t="shared" si="17"/>
        <v>4.5483475564876281</v>
      </c>
      <c r="AP6" s="158">
        <f t="shared" si="18"/>
        <v>-3.4042903795792436</v>
      </c>
      <c r="AQ6" s="158">
        <f t="shared" si="19"/>
        <v>2.5009854925544999</v>
      </c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</row>
    <row r="7" spans="1:130" s="5" customFormat="1" x14ac:dyDescent="0.25">
      <c r="A7" s="36" t="s">
        <v>56</v>
      </c>
      <c r="B7" s="49" t="s">
        <v>96</v>
      </c>
      <c r="C7" s="36" t="s">
        <v>158</v>
      </c>
      <c r="D7" s="40" t="s">
        <v>83</v>
      </c>
      <c r="E7" s="134">
        <v>446.38953000000009</v>
      </c>
      <c r="F7" s="134">
        <f t="shared" si="20"/>
        <v>450.80000000000007</v>
      </c>
      <c r="G7" s="194">
        <v>4.2007700000000003</v>
      </c>
      <c r="H7" s="194">
        <v>0.2097</v>
      </c>
      <c r="I7" s="188">
        <f t="shared" si="21"/>
        <v>4.4104700000000001</v>
      </c>
      <c r="J7" s="38">
        <f t="shared" si="22"/>
        <v>9843.6142335293589</v>
      </c>
      <c r="K7" s="90">
        <v>447.7</v>
      </c>
      <c r="L7" s="89">
        <v>450.5</v>
      </c>
      <c r="M7" s="90">
        <v>4.2058</v>
      </c>
      <c r="N7" s="90">
        <v>0.21210000000000001</v>
      </c>
      <c r="O7" s="94">
        <v>4.4179000000000004</v>
      </c>
      <c r="P7" s="90">
        <v>9867</v>
      </c>
      <c r="Q7" s="38">
        <f t="shared" si="25"/>
        <v>95.199076484302495</v>
      </c>
      <c r="R7" s="38">
        <f t="shared" si="26"/>
        <v>0.11973995243728282</v>
      </c>
      <c r="S7" s="38">
        <f t="shared" si="27"/>
        <v>4.8009235156975034</v>
      </c>
      <c r="T7" s="38">
        <f t="shared" si="28"/>
        <v>1.1444921316166015</v>
      </c>
      <c r="U7" s="38">
        <f t="shared" si="23"/>
        <v>0.16846277154136111</v>
      </c>
      <c r="V7" s="38">
        <f t="shared" si="24"/>
        <v>0.23757296777218687</v>
      </c>
      <c r="W7" s="175"/>
      <c r="X7" s="158">
        <f t="shared" si="0"/>
        <v>-0.49655316879950956</v>
      </c>
      <c r="Y7" s="158">
        <f t="shared" si="1"/>
        <v>-5.4965531687995099</v>
      </c>
      <c r="Z7" s="158">
        <f t="shared" si="2"/>
        <v>4.5034468312004901</v>
      </c>
      <c r="AA7" s="158">
        <f t="shared" si="3"/>
        <v>-3.5761488595705146</v>
      </c>
      <c r="AB7" s="158">
        <f t="shared" si="4"/>
        <v>2.5830425219714956</v>
      </c>
      <c r="AC7" s="158">
        <f t="shared" si="5"/>
        <v>0.46139941968320347</v>
      </c>
      <c r="AD7" s="158">
        <f t="shared" si="6"/>
        <v>-4.5386005803167961</v>
      </c>
      <c r="AE7" s="158">
        <f t="shared" si="7"/>
        <v>5.4613994196832039</v>
      </c>
      <c r="AF7" s="158">
        <f t="shared" si="8"/>
        <v>-1.8932735658650839</v>
      </c>
      <c r="AG7" s="158">
        <f t="shared" si="9"/>
        <v>2.8160724052314907</v>
      </c>
      <c r="AH7" s="158">
        <f t="shared" si="10"/>
        <v>-0.55984949794873329</v>
      </c>
      <c r="AI7" s="158">
        <f t="shared" si="11"/>
        <v>-5.5598494979487336</v>
      </c>
      <c r="AJ7" s="158">
        <f t="shared" si="12"/>
        <v>4.4401505020512664</v>
      </c>
      <c r="AK7" s="158">
        <f t="shared" si="13"/>
        <v>-2.5523485746977128</v>
      </c>
      <c r="AL7" s="158">
        <f t="shared" si="14"/>
        <v>1.432649578800246</v>
      </c>
      <c r="AM7" s="158">
        <f t="shared" si="15"/>
        <v>-0.45165244351237183</v>
      </c>
      <c r="AN7" s="158">
        <f t="shared" si="16"/>
        <v>-5.4516524435123719</v>
      </c>
      <c r="AO7" s="158">
        <f t="shared" si="17"/>
        <v>4.5483475564876281</v>
      </c>
      <c r="AP7" s="158">
        <f t="shared" si="18"/>
        <v>-3.4042903795792436</v>
      </c>
      <c r="AQ7" s="158">
        <f t="shared" si="19"/>
        <v>2.5009854925544999</v>
      </c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</row>
    <row r="8" spans="1:130" s="5" customFormat="1" x14ac:dyDescent="0.25">
      <c r="A8" s="36" t="s">
        <v>56</v>
      </c>
      <c r="B8" s="49" t="s">
        <v>96</v>
      </c>
      <c r="C8" s="36" t="s">
        <v>158</v>
      </c>
      <c r="D8" s="40" t="s">
        <v>84</v>
      </c>
      <c r="E8" s="134">
        <v>446.49023000000005</v>
      </c>
      <c r="F8" s="134">
        <f t="shared" si="20"/>
        <v>450.90000000000003</v>
      </c>
      <c r="G8" s="194">
        <v>4.2</v>
      </c>
      <c r="H8" s="194">
        <v>0.20977000000000001</v>
      </c>
      <c r="I8" s="188">
        <f t="shared" si="21"/>
        <v>4.40977</v>
      </c>
      <c r="J8" s="38">
        <f t="shared" si="22"/>
        <v>9839.8462201099228</v>
      </c>
      <c r="K8" s="89">
        <v>448</v>
      </c>
      <c r="L8" s="89">
        <v>450.7</v>
      </c>
      <c r="M8" s="94">
        <v>4.2000999999999999</v>
      </c>
      <c r="N8" s="90">
        <v>0.2102</v>
      </c>
      <c r="O8" s="94">
        <v>4.4103000000000003</v>
      </c>
      <c r="P8" s="90">
        <v>9845</v>
      </c>
      <c r="Q8" s="38">
        <f t="shared" si="25"/>
        <v>95.233884316259648</v>
      </c>
      <c r="R8" s="38">
        <f t="shared" si="26"/>
        <v>2.3809523809468318E-3</v>
      </c>
      <c r="S8" s="38">
        <f t="shared" si="27"/>
        <v>4.7661156837403347</v>
      </c>
      <c r="T8" s="38">
        <f t="shared" si="28"/>
        <v>0.20498641369117884</v>
      </c>
      <c r="U8" s="38">
        <f t="shared" si="23"/>
        <v>1.2018767418717154E-2</v>
      </c>
      <c r="V8" s="38">
        <f t="shared" si="24"/>
        <v>5.2376630434978783E-2</v>
      </c>
      <c r="W8" s="175"/>
      <c r="X8" s="158">
        <f t="shared" si="0"/>
        <v>-0.49655316879950956</v>
      </c>
      <c r="Y8" s="158">
        <f t="shared" si="1"/>
        <v>-5.4965531687995099</v>
      </c>
      <c r="Z8" s="158">
        <f t="shared" si="2"/>
        <v>4.5034468312004901</v>
      </c>
      <c r="AA8" s="158">
        <f t="shared" si="3"/>
        <v>-3.5761488595705146</v>
      </c>
      <c r="AB8" s="158">
        <f t="shared" si="4"/>
        <v>2.5830425219714956</v>
      </c>
      <c r="AC8" s="158">
        <f t="shared" si="5"/>
        <v>0.46139941968320347</v>
      </c>
      <c r="AD8" s="158">
        <f t="shared" si="6"/>
        <v>-4.5386005803167961</v>
      </c>
      <c r="AE8" s="158">
        <f t="shared" si="7"/>
        <v>5.4613994196832039</v>
      </c>
      <c r="AF8" s="158">
        <f t="shared" si="8"/>
        <v>-1.8932735658650839</v>
      </c>
      <c r="AG8" s="158">
        <f t="shared" si="9"/>
        <v>2.8160724052314907</v>
      </c>
      <c r="AH8" s="158">
        <f t="shared" si="10"/>
        <v>-0.55984949794873329</v>
      </c>
      <c r="AI8" s="158">
        <f t="shared" si="11"/>
        <v>-5.5598494979487336</v>
      </c>
      <c r="AJ8" s="158">
        <f t="shared" si="12"/>
        <v>4.4401505020512664</v>
      </c>
      <c r="AK8" s="158">
        <f t="shared" si="13"/>
        <v>-2.5523485746977128</v>
      </c>
      <c r="AL8" s="158">
        <f t="shared" si="14"/>
        <v>1.432649578800246</v>
      </c>
      <c r="AM8" s="158">
        <f t="shared" si="15"/>
        <v>-0.45165244351237183</v>
      </c>
      <c r="AN8" s="158">
        <f t="shared" si="16"/>
        <v>-5.4516524435123719</v>
      </c>
      <c r="AO8" s="158">
        <f t="shared" si="17"/>
        <v>4.5483475564876281</v>
      </c>
      <c r="AP8" s="158">
        <f t="shared" si="18"/>
        <v>-3.4042903795792436</v>
      </c>
      <c r="AQ8" s="158">
        <f t="shared" si="19"/>
        <v>2.5009854925544999</v>
      </c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</row>
    <row r="9" spans="1:130" s="5" customFormat="1" x14ac:dyDescent="0.25">
      <c r="A9" s="36" t="s">
        <v>56</v>
      </c>
      <c r="B9" s="49" t="s">
        <v>96</v>
      </c>
      <c r="C9" s="36" t="s">
        <v>158</v>
      </c>
      <c r="D9" s="40" t="s">
        <v>85</v>
      </c>
      <c r="E9" s="134">
        <v>446.48984000000002</v>
      </c>
      <c r="F9" s="134">
        <f t="shared" si="20"/>
        <v>450.90000000000003</v>
      </c>
      <c r="G9" s="194">
        <v>4.2001200000000001</v>
      </c>
      <c r="H9" s="194">
        <v>0.21004</v>
      </c>
      <c r="I9" s="188">
        <f t="shared" si="21"/>
        <v>4.4101600000000003</v>
      </c>
      <c r="J9" s="38">
        <f t="shared" si="22"/>
        <v>9840.7217879932887</v>
      </c>
      <c r="K9" s="90">
        <v>447.9</v>
      </c>
      <c r="L9" s="89">
        <v>450.7</v>
      </c>
      <c r="M9" s="90">
        <v>4.2244999999999999</v>
      </c>
      <c r="N9" s="94">
        <v>0.2097</v>
      </c>
      <c r="O9" s="90">
        <v>4.4341999999999997</v>
      </c>
      <c r="P9" s="98">
        <v>9899</v>
      </c>
      <c r="Q9" s="38">
        <f t="shared" si="25"/>
        <v>95.270849307654146</v>
      </c>
      <c r="R9" s="38">
        <f t="shared" si="26"/>
        <v>0.58045960591601775</v>
      </c>
      <c r="S9" s="38">
        <f t="shared" si="27"/>
        <v>4.7291506923458577</v>
      </c>
      <c r="T9" s="38">
        <f t="shared" si="28"/>
        <v>-0.16187392877547466</v>
      </c>
      <c r="U9" s="38">
        <f t="shared" si="23"/>
        <v>0.54510493950331484</v>
      </c>
      <c r="V9" s="38">
        <f t="shared" si="24"/>
        <v>0.59221481170026424</v>
      </c>
      <c r="W9" s="175"/>
      <c r="X9" s="158">
        <f t="shared" si="0"/>
        <v>-0.49655316879950956</v>
      </c>
      <c r="Y9" s="158">
        <f t="shared" si="1"/>
        <v>-5.4965531687995099</v>
      </c>
      <c r="Z9" s="158">
        <f t="shared" si="2"/>
        <v>4.5034468312004901</v>
      </c>
      <c r="AA9" s="158">
        <f t="shared" si="3"/>
        <v>-3.5761488595705146</v>
      </c>
      <c r="AB9" s="158">
        <f t="shared" si="4"/>
        <v>2.5830425219714956</v>
      </c>
      <c r="AC9" s="158">
        <f t="shared" si="5"/>
        <v>0.46139941968320347</v>
      </c>
      <c r="AD9" s="158">
        <f t="shared" si="6"/>
        <v>-4.5386005803167961</v>
      </c>
      <c r="AE9" s="158">
        <f t="shared" si="7"/>
        <v>5.4613994196832039</v>
      </c>
      <c r="AF9" s="158">
        <f t="shared" si="8"/>
        <v>-1.8932735658650839</v>
      </c>
      <c r="AG9" s="158">
        <f t="shared" si="9"/>
        <v>2.8160724052314907</v>
      </c>
      <c r="AH9" s="158">
        <f t="shared" si="10"/>
        <v>-0.55984949794873329</v>
      </c>
      <c r="AI9" s="158">
        <f t="shared" si="11"/>
        <v>-5.5598494979487336</v>
      </c>
      <c r="AJ9" s="158">
        <f t="shared" si="12"/>
        <v>4.4401505020512664</v>
      </c>
      <c r="AK9" s="158">
        <f t="shared" si="13"/>
        <v>-2.5523485746977128</v>
      </c>
      <c r="AL9" s="158">
        <f t="shared" si="14"/>
        <v>1.432649578800246</v>
      </c>
      <c r="AM9" s="158">
        <f t="shared" si="15"/>
        <v>-0.45165244351237183</v>
      </c>
      <c r="AN9" s="158">
        <f t="shared" si="16"/>
        <v>-5.4516524435123719</v>
      </c>
      <c r="AO9" s="158">
        <f t="shared" si="17"/>
        <v>4.5483475564876281</v>
      </c>
      <c r="AP9" s="158">
        <f t="shared" si="18"/>
        <v>-3.4042903795792436</v>
      </c>
      <c r="AQ9" s="158">
        <f t="shared" si="19"/>
        <v>2.5009854925544999</v>
      </c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</row>
    <row r="10" spans="1:130" s="5" customFormat="1" x14ac:dyDescent="0.25">
      <c r="A10" s="36" t="s">
        <v>15</v>
      </c>
      <c r="B10" s="49" t="s">
        <v>97</v>
      </c>
      <c r="C10" s="36" t="s">
        <v>164</v>
      </c>
      <c r="D10" s="40" t="s">
        <v>83</v>
      </c>
      <c r="E10" s="134">
        <v>446.68960999999996</v>
      </c>
      <c r="F10" s="134">
        <f t="shared" si="20"/>
        <v>451.09999999999997</v>
      </c>
      <c r="G10" s="194">
        <v>4.2002800000000002</v>
      </c>
      <c r="H10" s="194">
        <v>0.21010999999999999</v>
      </c>
      <c r="I10" s="188">
        <f t="shared" si="21"/>
        <v>4.4103900000000005</v>
      </c>
      <c r="J10" s="38">
        <f t="shared" si="22"/>
        <v>9836.8482076938853</v>
      </c>
      <c r="K10" s="89"/>
      <c r="L10" s="89">
        <v>451</v>
      </c>
      <c r="M10" s="90">
        <v>4.3791000000000002</v>
      </c>
      <c r="N10" s="94">
        <v>0.20930000000000001</v>
      </c>
      <c r="O10" s="90">
        <v>4.5884</v>
      </c>
      <c r="P10" s="90">
        <v>10239</v>
      </c>
      <c r="Q10" s="38">
        <f t="shared" si="25"/>
        <v>95.438497079592025</v>
      </c>
      <c r="R10" s="38">
        <f t="shared" si="26"/>
        <v>4.2573352252706957</v>
      </c>
      <c r="S10" s="38">
        <f t="shared" si="27"/>
        <v>4.5615029204079862</v>
      </c>
      <c r="T10" s="38">
        <f t="shared" si="28"/>
        <v>-0.38551235067344602</v>
      </c>
      <c r="U10" s="38">
        <f t="shared" si="23"/>
        <v>4.0361509979842944</v>
      </c>
      <c r="V10" s="38">
        <f t="shared" si="24"/>
        <v>4.088217931344837</v>
      </c>
      <c r="W10" s="175"/>
      <c r="X10" s="158">
        <f t="shared" si="0"/>
        <v>-0.49655316879950956</v>
      </c>
      <c r="Y10" s="158">
        <f t="shared" si="1"/>
        <v>-5.4965531687995099</v>
      </c>
      <c r="Z10" s="158">
        <f t="shared" si="2"/>
        <v>4.5034468312004901</v>
      </c>
      <c r="AA10" s="158">
        <f t="shared" si="3"/>
        <v>-3.5761488595705146</v>
      </c>
      <c r="AB10" s="158">
        <f t="shared" si="4"/>
        <v>2.5830425219714956</v>
      </c>
      <c r="AC10" s="158">
        <f t="shared" si="5"/>
        <v>0.46139941968320347</v>
      </c>
      <c r="AD10" s="158">
        <f t="shared" si="6"/>
        <v>-4.5386005803167961</v>
      </c>
      <c r="AE10" s="158">
        <f t="shared" si="7"/>
        <v>5.4613994196832039</v>
      </c>
      <c r="AF10" s="158">
        <f t="shared" si="8"/>
        <v>-1.8932735658650839</v>
      </c>
      <c r="AG10" s="158">
        <f t="shared" si="9"/>
        <v>2.8160724052314907</v>
      </c>
      <c r="AH10" s="158">
        <f t="shared" si="10"/>
        <v>-0.55984949794873329</v>
      </c>
      <c r="AI10" s="158">
        <f t="shared" si="11"/>
        <v>-5.5598494979487336</v>
      </c>
      <c r="AJ10" s="158">
        <f t="shared" si="12"/>
        <v>4.4401505020512664</v>
      </c>
      <c r="AK10" s="158">
        <f t="shared" si="13"/>
        <v>-2.5523485746977128</v>
      </c>
      <c r="AL10" s="158">
        <f t="shared" si="14"/>
        <v>1.432649578800246</v>
      </c>
      <c r="AM10" s="158">
        <f t="shared" si="15"/>
        <v>-0.45165244351237183</v>
      </c>
      <c r="AN10" s="158">
        <f t="shared" si="16"/>
        <v>-5.4516524435123719</v>
      </c>
      <c r="AO10" s="158">
        <f t="shared" si="17"/>
        <v>4.5483475564876281</v>
      </c>
      <c r="AP10" s="158">
        <f t="shared" si="18"/>
        <v>-3.4042903795792436</v>
      </c>
      <c r="AQ10" s="158">
        <f t="shared" si="19"/>
        <v>2.5009854925544999</v>
      </c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</row>
    <row r="11" spans="1:130" s="5" customFormat="1" x14ac:dyDescent="0.25">
      <c r="A11" s="36" t="s">
        <v>15</v>
      </c>
      <c r="B11" s="49" t="s">
        <v>97</v>
      </c>
      <c r="C11" s="36" t="s">
        <v>164</v>
      </c>
      <c r="D11" s="40" t="s">
        <v>84</v>
      </c>
      <c r="E11" s="134">
        <v>446.88910000000004</v>
      </c>
      <c r="F11" s="134">
        <f t="shared" si="20"/>
        <v>451.30000000000007</v>
      </c>
      <c r="G11" s="194">
        <v>4.2005699999999999</v>
      </c>
      <c r="H11" s="194">
        <v>0.21032999999999999</v>
      </c>
      <c r="I11" s="188">
        <f t="shared" si="21"/>
        <v>4.4108999999999998</v>
      </c>
      <c r="J11" s="38">
        <f t="shared" si="22"/>
        <v>9833.6061294516494</v>
      </c>
      <c r="K11" s="89"/>
      <c r="L11" s="89">
        <v>451</v>
      </c>
      <c r="M11" s="90">
        <v>4.4177999999999997</v>
      </c>
      <c r="N11" s="94">
        <v>0.2084</v>
      </c>
      <c r="O11" s="94">
        <v>4.6261999999999999</v>
      </c>
      <c r="P11" s="90">
        <v>10324</v>
      </c>
      <c r="Q11" s="38">
        <f t="shared" si="25"/>
        <v>95.495222861095499</v>
      </c>
      <c r="R11" s="38">
        <f t="shared" si="26"/>
        <v>5.171441018718884</v>
      </c>
      <c r="S11" s="38">
        <f t="shared" si="27"/>
        <v>4.5047771389045002</v>
      </c>
      <c r="T11" s="38">
        <f t="shared" si="28"/>
        <v>-0.91760566728473703</v>
      </c>
      <c r="U11" s="38">
        <f t="shared" si="23"/>
        <v>4.8810900269786224</v>
      </c>
      <c r="V11" s="38">
        <f t="shared" si="24"/>
        <v>4.986917963692088</v>
      </c>
      <c r="W11" s="175"/>
      <c r="X11" s="158">
        <f t="shared" si="0"/>
        <v>-0.49655316879950956</v>
      </c>
      <c r="Y11" s="158">
        <f t="shared" si="1"/>
        <v>-5.4965531687995099</v>
      </c>
      <c r="Z11" s="158">
        <f t="shared" si="2"/>
        <v>4.5034468312004901</v>
      </c>
      <c r="AA11" s="158">
        <f t="shared" si="3"/>
        <v>-3.5761488595705146</v>
      </c>
      <c r="AB11" s="158">
        <f t="shared" si="4"/>
        <v>2.5830425219714956</v>
      </c>
      <c r="AC11" s="158">
        <f t="shared" si="5"/>
        <v>0.46139941968320347</v>
      </c>
      <c r="AD11" s="158">
        <f t="shared" si="6"/>
        <v>-4.5386005803167961</v>
      </c>
      <c r="AE11" s="158">
        <f t="shared" si="7"/>
        <v>5.4613994196832039</v>
      </c>
      <c r="AF11" s="158">
        <f t="shared" si="8"/>
        <v>-1.8932735658650839</v>
      </c>
      <c r="AG11" s="158">
        <f t="shared" si="9"/>
        <v>2.8160724052314907</v>
      </c>
      <c r="AH11" s="158">
        <f t="shared" si="10"/>
        <v>-0.55984949794873329</v>
      </c>
      <c r="AI11" s="158">
        <f t="shared" si="11"/>
        <v>-5.5598494979487336</v>
      </c>
      <c r="AJ11" s="158">
        <f t="shared" si="12"/>
        <v>4.4401505020512664</v>
      </c>
      <c r="AK11" s="158">
        <f t="shared" si="13"/>
        <v>-2.5523485746977128</v>
      </c>
      <c r="AL11" s="158">
        <f t="shared" si="14"/>
        <v>1.432649578800246</v>
      </c>
      <c r="AM11" s="158">
        <f t="shared" si="15"/>
        <v>-0.45165244351237183</v>
      </c>
      <c r="AN11" s="158">
        <f t="shared" si="16"/>
        <v>-5.4516524435123719</v>
      </c>
      <c r="AO11" s="158">
        <f t="shared" si="17"/>
        <v>4.5483475564876281</v>
      </c>
      <c r="AP11" s="158">
        <f t="shared" si="18"/>
        <v>-3.4042903795792436</v>
      </c>
      <c r="AQ11" s="158">
        <f t="shared" si="19"/>
        <v>2.5009854925544999</v>
      </c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</row>
    <row r="12" spans="1:130" s="5" customFormat="1" x14ac:dyDescent="0.25">
      <c r="A12" s="36" t="s">
        <v>15</v>
      </c>
      <c r="B12" s="49" t="s">
        <v>97</v>
      </c>
      <c r="C12" s="36" t="s">
        <v>164</v>
      </c>
      <c r="D12" s="40" t="s">
        <v>85</v>
      </c>
      <c r="E12" s="134">
        <v>446.58823000000001</v>
      </c>
      <c r="F12" s="134">
        <f t="shared" si="20"/>
        <v>451</v>
      </c>
      <c r="G12" s="194">
        <v>4.2018599999999999</v>
      </c>
      <c r="H12" s="194">
        <v>0.20991000000000001</v>
      </c>
      <c r="I12" s="188">
        <f t="shared" si="21"/>
        <v>4.4117699999999997</v>
      </c>
      <c r="J12" s="38">
        <f t="shared" si="22"/>
        <v>9842.1401661720574</v>
      </c>
      <c r="K12" s="89"/>
      <c r="L12" s="89">
        <v>450.8</v>
      </c>
      <c r="M12" s="90">
        <v>4.3673999999999999</v>
      </c>
      <c r="N12" s="90">
        <v>0.20810000000000001</v>
      </c>
      <c r="O12" s="94">
        <v>4.5754999999999999</v>
      </c>
      <c r="P12" s="90">
        <v>10214</v>
      </c>
      <c r="Q12" s="38">
        <f t="shared" si="25"/>
        <v>95.451863184351438</v>
      </c>
      <c r="R12" s="38">
        <f t="shared" si="26"/>
        <v>3.9396838542930994</v>
      </c>
      <c r="S12" s="38">
        <f t="shared" si="27"/>
        <v>4.5481368156485633</v>
      </c>
      <c r="T12" s="38">
        <f t="shared" si="28"/>
        <v>-0.86227430803678051</v>
      </c>
      <c r="U12" s="38">
        <f t="shared" si="23"/>
        <v>3.711208879882681</v>
      </c>
      <c r="V12" s="38">
        <f t="shared" si="24"/>
        <v>3.7782415973513972</v>
      </c>
      <c r="W12" s="175"/>
      <c r="X12" s="158">
        <f t="shared" si="0"/>
        <v>-0.49655316879950956</v>
      </c>
      <c r="Y12" s="158">
        <f t="shared" si="1"/>
        <v>-5.4965531687995099</v>
      </c>
      <c r="Z12" s="158">
        <f t="shared" si="2"/>
        <v>4.5034468312004901</v>
      </c>
      <c r="AA12" s="158">
        <f t="shared" si="3"/>
        <v>-3.5761488595705146</v>
      </c>
      <c r="AB12" s="158">
        <f t="shared" si="4"/>
        <v>2.5830425219714956</v>
      </c>
      <c r="AC12" s="158">
        <f t="shared" si="5"/>
        <v>0.46139941968320347</v>
      </c>
      <c r="AD12" s="158">
        <f t="shared" si="6"/>
        <v>-4.5386005803167961</v>
      </c>
      <c r="AE12" s="158">
        <f t="shared" si="7"/>
        <v>5.4613994196832039</v>
      </c>
      <c r="AF12" s="158">
        <f t="shared" si="8"/>
        <v>-1.8932735658650839</v>
      </c>
      <c r="AG12" s="158">
        <f t="shared" si="9"/>
        <v>2.8160724052314907</v>
      </c>
      <c r="AH12" s="158">
        <f t="shared" si="10"/>
        <v>-0.55984949794873329</v>
      </c>
      <c r="AI12" s="158">
        <f t="shared" si="11"/>
        <v>-5.5598494979487336</v>
      </c>
      <c r="AJ12" s="158">
        <f t="shared" si="12"/>
        <v>4.4401505020512664</v>
      </c>
      <c r="AK12" s="158">
        <f t="shared" si="13"/>
        <v>-2.5523485746977128</v>
      </c>
      <c r="AL12" s="158">
        <f t="shared" si="14"/>
        <v>1.432649578800246</v>
      </c>
      <c r="AM12" s="158">
        <f t="shared" si="15"/>
        <v>-0.45165244351237183</v>
      </c>
      <c r="AN12" s="158">
        <f t="shared" si="16"/>
        <v>-5.4516524435123719</v>
      </c>
      <c r="AO12" s="158">
        <f t="shared" si="17"/>
        <v>4.5483475564876281</v>
      </c>
      <c r="AP12" s="158">
        <f t="shared" si="18"/>
        <v>-3.4042903795792436</v>
      </c>
      <c r="AQ12" s="158">
        <f t="shared" si="19"/>
        <v>2.5009854925544999</v>
      </c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</row>
    <row r="13" spans="1:130" s="5" customFormat="1" x14ac:dyDescent="0.25">
      <c r="A13" s="36" t="s">
        <v>16</v>
      </c>
      <c r="B13" s="49" t="s">
        <v>180</v>
      </c>
      <c r="C13" s="36" t="s">
        <v>45</v>
      </c>
      <c r="D13" s="40" t="s">
        <v>83</v>
      </c>
      <c r="E13" s="134">
        <v>446.68930999999998</v>
      </c>
      <c r="F13" s="134">
        <f t="shared" si="20"/>
        <v>451.09999999999997</v>
      </c>
      <c r="G13" s="194">
        <v>4.2003399999999997</v>
      </c>
      <c r="H13" s="194">
        <v>0.21035000000000001</v>
      </c>
      <c r="I13" s="188">
        <f t="shared" si="21"/>
        <v>4.4106899999999998</v>
      </c>
      <c r="J13" s="38">
        <f t="shared" si="22"/>
        <v>9837.5214202585084</v>
      </c>
      <c r="K13" s="90">
        <v>450</v>
      </c>
      <c r="L13" s="90">
        <v>446</v>
      </c>
      <c r="M13" s="94">
        <v>4.2679</v>
      </c>
      <c r="N13" s="94">
        <v>3.0099999999999998E-2</v>
      </c>
      <c r="O13" s="90">
        <v>4.298</v>
      </c>
      <c r="P13" s="90">
        <v>9650</v>
      </c>
      <c r="Q13" s="38">
        <f t="shared" si="25"/>
        <v>99.299674267100983</v>
      </c>
      <c r="R13" s="38">
        <f t="shared" si="26"/>
        <v>1.6084412214249393</v>
      </c>
      <c r="S13" s="38">
        <f t="shared" si="27"/>
        <v>0.70032573289902267</v>
      </c>
      <c r="T13" s="38">
        <f t="shared" si="28"/>
        <v>-85.690515806988358</v>
      </c>
      <c r="U13" s="38">
        <f t="shared" si="23"/>
        <v>-2.5549290473826032</v>
      </c>
      <c r="V13" s="38">
        <f t="shared" si="24"/>
        <v>-1.9061856360723513</v>
      </c>
      <c r="W13" s="175"/>
      <c r="X13" s="158">
        <f t="shared" si="0"/>
        <v>-0.49655316879950956</v>
      </c>
      <c r="Y13" s="158">
        <f t="shared" si="1"/>
        <v>-5.4965531687995099</v>
      </c>
      <c r="Z13" s="158">
        <f t="shared" si="2"/>
        <v>4.5034468312004901</v>
      </c>
      <c r="AA13" s="158">
        <f t="shared" si="3"/>
        <v>-3.5761488595705146</v>
      </c>
      <c r="AB13" s="158">
        <f t="shared" si="4"/>
        <v>2.5830425219714956</v>
      </c>
      <c r="AC13" s="158">
        <f t="shared" si="5"/>
        <v>0.46139941968320347</v>
      </c>
      <c r="AD13" s="158">
        <f t="shared" si="6"/>
        <v>-4.5386005803167961</v>
      </c>
      <c r="AE13" s="158">
        <f t="shared" si="7"/>
        <v>5.4613994196832039</v>
      </c>
      <c r="AF13" s="158">
        <f t="shared" si="8"/>
        <v>-1.8932735658650839</v>
      </c>
      <c r="AG13" s="158">
        <f t="shared" si="9"/>
        <v>2.8160724052314907</v>
      </c>
      <c r="AH13" s="158">
        <f t="shared" si="10"/>
        <v>-0.55984949794873329</v>
      </c>
      <c r="AI13" s="158">
        <f t="shared" si="11"/>
        <v>-5.5598494979487336</v>
      </c>
      <c r="AJ13" s="158">
        <f t="shared" si="12"/>
        <v>4.4401505020512664</v>
      </c>
      <c r="AK13" s="158">
        <f t="shared" si="13"/>
        <v>-2.5523485746977128</v>
      </c>
      <c r="AL13" s="158">
        <f t="shared" si="14"/>
        <v>1.432649578800246</v>
      </c>
      <c r="AM13" s="158">
        <f t="shared" si="15"/>
        <v>-0.45165244351237183</v>
      </c>
      <c r="AN13" s="158">
        <f t="shared" si="16"/>
        <v>-5.4516524435123719</v>
      </c>
      <c r="AO13" s="158">
        <f t="shared" si="17"/>
        <v>4.5483475564876281</v>
      </c>
      <c r="AP13" s="158">
        <f t="shared" si="18"/>
        <v>-3.4042903795792436</v>
      </c>
      <c r="AQ13" s="158">
        <f t="shared" si="19"/>
        <v>2.5009854925544999</v>
      </c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</row>
    <row r="14" spans="1:130" s="5" customFormat="1" x14ac:dyDescent="0.25">
      <c r="A14" s="36" t="s">
        <v>16</v>
      </c>
      <c r="B14" s="49" t="s">
        <v>180</v>
      </c>
      <c r="C14" s="36" t="s">
        <v>45</v>
      </c>
      <c r="D14" s="40" t="s">
        <v>84</v>
      </c>
      <c r="E14" s="134">
        <v>446.78997000000004</v>
      </c>
      <c r="F14" s="134">
        <f t="shared" si="20"/>
        <v>451.20000000000005</v>
      </c>
      <c r="G14" s="194">
        <v>4.2003000000000004</v>
      </c>
      <c r="H14" s="194">
        <v>0.20973</v>
      </c>
      <c r="I14" s="188">
        <f t="shared" si="21"/>
        <v>4.4100300000000008</v>
      </c>
      <c r="J14" s="38">
        <f t="shared" si="22"/>
        <v>9833.847032308191</v>
      </c>
      <c r="K14" s="90">
        <v>450</v>
      </c>
      <c r="L14" s="90">
        <v>446</v>
      </c>
      <c r="M14" s="94">
        <v>4.2592999999999996</v>
      </c>
      <c r="N14" s="94">
        <v>3.8699999999999998E-2</v>
      </c>
      <c r="O14" s="90">
        <v>4.298</v>
      </c>
      <c r="P14" s="90">
        <v>9650</v>
      </c>
      <c r="Q14" s="38">
        <f t="shared" si="25"/>
        <v>99.09958120055839</v>
      </c>
      <c r="R14" s="38">
        <f t="shared" si="26"/>
        <v>1.4046615717924738</v>
      </c>
      <c r="S14" s="38">
        <f t="shared" si="27"/>
        <v>0.90041879944160064</v>
      </c>
      <c r="T14" s="38">
        <f t="shared" si="28"/>
        <v>-81.547704191102852</v>
      </c>
      <c r="U14" s="38">
        <f t="shared" si="23"/>
        <v>-2.5403455305292875</v>
      </c>
      <c r="V14" s="38">
        <f t="shared" si="24"/>
        <v>-1.8695331715469918</v>
      </c>
      <c r="W14" s="175"/>
      <c r="X14" s="158">
        <f t="shared" si="0"/>
        <v>-0.49655316879950956</v>
      </c>
      <c r="Y14" s="158">
        <f t="shared" si="1"/>
        <v>-5.4965531687995099</v>
      </c>
      <c r="Z14" s="158">
        <f t="shared" si="2"/>
        <v>4.5034468312004901</v>
      </c>
      <c r="AA14" s="158">
        <f t="shared" si="3"/>
        <v>-3.5761488595705146</v>
      </c>
      <c r="AB14" s="158">
        <f t="shared" si="4"/>
        <v>2.5830425219714956</v>
      </c>
      <c r="AC14" s="158">
        <f t="shared" si="5"/>
        <v>0.46139941968320347</v>
      </c>
      <c r="AD14" s="158">
        <f t="shared" si="6"/>
        <v>-4.5386005803167961</v>
      </c>
      <c r="AE14" s="158">
        <f t="shared" si="7"/>
        <v>5.4613994196832039</v>
      </c>
      <c r="AF14" s="158">
        <f t="shared" si="8"/>
        <v>-1.8932735658650839</v>
      </c>
      <c r="AG14" s="158">
        <f t="shared" si="9"/>
        <v>2.8160724052314907</v>
      </c>
      <c r="AH14" s="158">
        <f t="shared" si="10"/>
        <v>-0.55984949794873329</v>
      </c>
      <c r="AI14" s="158">
        <f t="shared" si="11"/>
        <v>-5.5598494979487336</v>
      </c>
      <c r="AJ14" s="158">
        <f t="shared" si="12"/>
        <v>4.4401505020512664</v>
      </c>
      <c r="AK14" s="158">
        <f t="shared" si="13"/>
        <v>-2.5523485746977128</v>
      </c>
      <c r="AL14" s="158">
        <f t="shared" si="14"/>
        <v>1.432649578800246</v>
      </c>
      <c r="AM14" s="158">
        <f t="shared" si="15"/>
        <v>-0.45165244351237183</v>
      </c>
      <c r="AN14" s="158">
        <f t="shared" si="16"/>
        <v>-5.4516524435123719</v>
      </c>
      <c r="AO14" s="158">
        <f t="shared" si="17"/>
        <v>4.5483475564876281</v>
      </c>
      <c r="AP14" s="158">
        <f t="shared" si="18"/>
        <v>-3.4042903795792436</v>
      </c>
      <c r="AQ14" s="158">
        <f t="shared" si="19"/>
        <v>2.5009854925544999</v>
      </c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</row>
    <row r="15" spans="1:130" s="5" customFormat="1" x14ac:dyDescent="0.25">
      <c r="A15" s="36" t="s">
        <v>16</v>
      </c>
      <c r="B15" s="49" t="s">
        <v>180</v>
      </c>
      <c r="C15" s="36" t="s">
        <v>45</v>
      </c>
      <c r="D15" s="40" t="s">
        <v>85</v>
      </c>
      <c r="E15" s="134">
        <v>446.88892999999996</v>
      </c>
      <c r="F15" s="134">
        <f t="shared" si="20"/>
        <v>451.29999999999995</v>
      </c>
      <c r="G15" s="194">
        <v>4.20139</v>
      </c>
      <c r="H15" s="194">
        <v>0.20968000000000001</v>
      </c>
      <c r="I15" s="188">
        <f t="shared" si="21"/>
        <v>4.4110699999999996</v>
      </c>
      <c r="J15" s="38">
        <f t="shared" si="22"/>
        <v>9833.987445911207</v>
      </c>
      <c r="K15" s="90">
        <v>451</v>
      </c>
      <c r="L15" s="90">
        <v>447</v>
      </c>
      <c r="M15" s="94">
        <v>4.2560000000000002</v>
      </c>
      <c r="N15" s="94">
        <v>4.2999999999999997E-2</v>
      </c>
      <c r="O15" s="118">
        <v>4.2990000000000004</v>
      </c>
      <c r="P15" s="90">
        <v>9630</v>
      </c>
      <c r="Q15" s="38">
        <f t="shared" si="25"/>
        <v>98.999767387764592</v>
      </c>
      <c r="R15" s="38">
        <f t="shared" si="26"/>
        <v>1.2998079207119613</v>
      </c>
      <c r="S15" s="38">
        <f t="shared" si="27"/>
        <v>1.0002326122354033</v>
      </c>
      <c r="T15" s="38">
        <f t="shared" si="28"/>
        <v>-79.492560091568095</v>
      </c>
      <c r="U15" s="38">
        <f t="shared" si="23"/>
        <v>-2.5406534015556144</v>
      </c>
      <c r="V15" s="38">
        <f t="shared" si="24"/>
        <v>-2.0743106195038035</v>
      </c>
      <c r="W15" s="175"/>
      <c r="X15" s="158">
        <f t="shared" si="0"/>
        <v>-0.49655316879950956</v>
      </c>
      <c r="Y15" s="158">
        <f t="shared" si="1"/>
        <v>-5.4965531687995099</v>
      </c>
      <c r="Z15" s="158">
        <f t="shared" si="2"/>
        <v>4.5034468312004901</v>
      </c>
      <c r="AA15" s="158">
        <f t="shared" si="3"/>
        <v>-3.5761488595705146</v>
      </c>
      <c r="AB15" s="158">
        <f t="shared" si="4"/>
        <v>2.5830425219714956</v>
      </c>
      <c r="AC15" s="158">
        <f t="shared" si="5"/>
        <v>0.46139941968320347</v>
      </c>
      <c r="AD15" s="158">
        <f t="shared" si="6"/>
        <v>-4.5386005803167961</v>
      </c>
      <c r="AE15" s="158">
        <f t="shared" si="7"/>
        <v>5.4613994196832039</v>
      </c>
      <c r="AF15" s="158">
        <f t="shared" si="8"/>
        <v>-1.8932735658650839</v>
      </c>
      <c r="AG15" s="158">
        <f t="shared" si="9"/>
        <v>2.8160724052314907</v>
      </c>
      <c r="AH15" s="158">
        <f t="shared" si="10"/>
        <v>-0.55984949794873329</v>
      </c>
      <c r="AI15" s="158">
        <f t="shared" si="11"/>
        <v>-5.5598494979487336</v>
      </c>
      <c r="AJ15" s="158">
        <f t="shared" si="12"/>
        <v>4.4401505020512664</v>
      </c>
      <c r="AK15" s="158">
        <f t="shared" si="13"/>
        <v>-2.5523485746977128</v>
      </c>
      <c r="AL15" s="158">
        <f t="shared" si="14"/>
        <v>1.432649578800246</v>
      </c>
      <c r="AM15" s="158">
        <f t="shared" si="15"/>
        <v>-0.45165244351237183</v>
      </c>
      <c r="AN15" s="158">
        <f t="shared" si="16"/>
        <v>-5.4516524435123719</v>
      </c>
      <c r="AO15" s="158">
        <f t="shared" si="17"/>
        <v>4.5483475564876281</v>
      </c>
      <c r="AP15" s="158">
        <f t="shared" si="18"/>
        <v>-3.4042903795792436</v>
      </c>
      <c r="AQ15" s="158">
        <f t="shared" si="19"/>
        <v>2.5009854925544999</v>
      </c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</row>
    <row r="16" spans="1:130" s="5" customFormat="1" x14ac:dyDescent="0.25">
      <c r="A16" s="36" t="s">
        <v>17</v>
      </c>
      <c r="B16" s="49" t="s">
        <v>98</v>
      </c>
      <c r="C16" s="36" t="s">
        <v>46</v>
      </c>
      <c r="D16" s="40" t="s">
        <v>83</v>
      </c>
      <c r="E16" s="134">
        <v>447.38706999999994</v>
      </c>
      <c r="F16" s="134">
        <f t="shared" si="20"/>
        <v>451.79999999999995</v>
      </c>
      <c r="G16" s="194">
        <v>4.2027200000000002</v>
      </c>
      <c r="H16" s="194">
        <v>0.21021000000000001</v>
      </c>
      <c r="I16" s="188">
        <f t="shared" si="21"/>
        <v>4.4129300000000002</v>
      </c>
      <c r="J16" s="38">
        <f t="shared" si="22"/>
        <v>9827.2051524143608</v>
      </c>
      <c r="K16" s="89">
        <v>443.5</v>
      </c>
      <c r="L16" s="89">
        <v>447.9</v>
      </c>
      <c r="M16" s="94">
        <v>4.2222</v>
      </c>
      <c r="N16" s="90">
        <v>0.21010000000000001</v>
      </c>
      <c r="O16" s="94">
        <v>4.4322999999999997</v>
      </c>
      <c r="P16" s="90">
        <v>9957</v>
      </c>
      <c r="Q16" s="38">
        <f t="shared" si="25"/>
        <v>95.259797396385622</v>
      </c>
      <c r="R16" s="38">
        <f t="shared" si="26"/>
        <v>0.4635093463280856</v>
      </c>
      <c r="S16" s="38">
        <f t="shared" si="27"/>
        <v>4.7402026036143772</v>
      </c>
      <c r="T16" s="38">
        <f t="shared" si="28"/>
        <v>-5.23286237571947E-2</v>
      </c>
      <c r="U16" s="38">
        <f t="shared" si="23"/>
        <v>0.43893739533596599</v>
      </c>
      <c r="V16" s="38">
        <f t="shared" si="24"/>
        <v>1.3207707132658266</v>
      </c>
      <c r="W16" s="175"/>
      <c r="X16" s="158">
        <f t="shared" si="0"/>
        <v>-0.49655316879950956</v>
      </c>
      <c r="Y16" s="158">
        <f t="shared" si="1"/>
        <v>-5.4965531687995099</v>
      </c>
      <c r="Z16" s="158">
        <f t="shared" si="2"/>
        <v>4.5034468312004901</v>
      </c>
      <c r="AA16" s="158">
        <f t="shared" si="3"/>
        <v>-3.5761488595705146</v>
      </c>
      <c r="AB16" s="158">
        <f t="shared" si="4"/>
        <v>2.5830425219714956</v>
      </c>
      <c r="AC16" s="158">
        <f t="shared" si="5"/>
        <v>0.46139941968320347</v>
      </c>
      <c r="AD16" s="158">
        <f t="shared" si="6"/>
        <v>-4.5386005803167961</v>
      </c>
      <c r="AE16" s="158">
        <f t="shared" si="7"/>
        <v>5.4613994196832039</v>
      </c>
      <c r="AF16" s="158">
        <f t="shared" si="8"/>
        <v>-1.8932735658650839</v>
      </c>
      <c r="AG16" s="158">
        <f t="shared" si="9"/>
        <v>2.8160724052314907</v>
      </c>
      <c r="AH16" s="158">
        <f t="shared" si="10"/>
        <v>-0.55984949794873329</v>
      </c>
      <c r="AI16" s="158">
        <f t="shared" si="11"/>
        <v>-5.5598494979487336</v>
      </c>
      <c r="AJ16" s="158">
        <f t="shared" si="12"/>
        <v>4.4401505020512664</v>
      </c>
      <c r="AK16" s="158">
        <f t="shared" si="13"/>
        <v>-2.5523485746977128</v>
      </c>
      <c r="AL16" s="158">
        <f t="shared" si="14"/>
        <v>1.432649578800246</v>
      </c>
      <c r="AM16" s="158">
        <f t="shared" si="15"/>
        <v>-0.45165244351237183</v>
      </c>
      <c r="AN16" s="158">
        <f t="shared" si="16"/>
        <v>-5.4516524435123719</v>
      </c>
      <c r="AO16" s="158">
        <f t="shared" si="17"/>
        <v>4.5483475564876281</v>
      </c>
      <c r="AP16" s="158">
        <f t="shared" si="18"/>
        <v>-3.4042903795792436</v>
      </c>
      <c r="AQ16" s="158">
        <f t="shared" si="19"/>
        <v>2.5009854925544999</v>
      </c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</row>
    <row r="17" spans="1:130" s="5" customFormat="1" x14ac:dyDescent="0.25">
      <c r="A17" s="36" t="s">
        <v>17</v>
      </c>
      <c r="B17" s="49" t="s">
        <v>98</v>
      </c>
      <c r="C17" s="36" t="s">
        <v>46</v>
      </c>
      <c r="D17" s="40" t="s">
        <v>84</v>
      </c>
      <c r="E17" s="134">
        <v>447.38951000000003</v>
      </c>
      <c r="F17" s="134">
        <f t="shared" si="20"/>
        <v>451.8</v>
      </c>
      <c r="G17" s="194">
        <v>4.2001099999999996</v>
      </c>
      <c r="H17" s="194">
        <v>0.21038000000000001</v>
      </c>
      <c r="I17" s="188">
        <f t="shared" si="21"/>
        <v>4.4104899999999994</v>
      </c>
      <c r="J17" s="38">
        <f t="shared" si="22"/>
        <v>9821.738259694619</v>
      </c>
      <c r="K17" s="89">
        <v>447.4</v>
      </c>
      <c r="L17" s="89">
        <v>451.8</v>
      </c>
      <c r="M17" s="94">
        <v>4.2218</v>
      </c>
      <c r="N17" s="94">
        <v>0.21060000000000001</v>
      </c>
      <c r="O17" s="94">
        <v>4.4324000000000003</v>
      </c>
      <c r="P17" s="90">
        <v>9871</v>
      </c>
      <c r="Q17" s="38">
        <f t="shared" si="25"/>
        <v>95.248623770417822</v>
      </c>
      <c r="R17" s="38">
        <f t="shared" si="26"/>
        <v>0.51641504627260804</v>
      </c>
      <c r="S17" s="38">
        <f t="shared" si="27"/>
        <v>4.7513762295821671</v>
      </c>
      <c r="T17" s="38">
        <f t="shared" si="28"/>
        <v>0.10457267801121684</v>
      </c>
      <c r="U17" s="38">
        <f t="shared" si="23"/>
        <v>0.49677020013651518</v>
      </c>
      <c r="V17" s="38">
        <f t="shared" si="24"/>
        <v>0.50155826802609804</v>
      </c>
      <c r="W17" s="175"/>
      <c r="X17" s="158">
        <f t="shared" si="0"/>
        <v>-0.49655316879950956</v>
      </c>
      <c r="Y17" s="158">
        <f t="shared" si="1"/>
        <v>-5.4965531687995099</v>
      </c>
      <c r="Z17" s="158">
        <f t="shared" si="2"/>
        <v>4.5034468312004901</v>
      </c>
      <c r="AA17" s="158">
        <f t="shared" si="3"/>
        <v>-3.5761488595705146</v>
      </c>
      <c r="AB17" s="158">
        <f t="shared" si="4"/>
        <v>2.5830425219714956</v>
      </c>
      <c r="AC17" s="158">
        <f t="shared" si="5"/>
        <v>0.46139941968320347</v>
      </c>
      <c r="AD17" s="158">
        <f t="shared" si="6"/>
        <v>-4.5386005803167961</v>
      </c>
      <c r="AE17" s="158">
        <f t="shared" si="7"/>
        <v>5.4613994196832039</v>
      </c>
      <c r="AF17" s="158">
        <f t="shared" si="8"/>
        <v>-1.8932735658650839</v>
      </c>
      <c r="AG17" s="158">
        <f t="shared" si="9"/>
        <v>2.8160724052314907</v>
      </c>
      <c r="AH17" s="158">
        <f t="shared" si="10"/>
        <v>-0.55984949794873329</v>
      </c>
      <c r="AI17" s="158">
        <f t="shared" si="11"/>
        <v>-5.5598494979487336</v>
      </c>
      <c r="AJ17" s="158">
        <f t="shared" si="12"/>
        <v>4.4401505020512664</v>
      </c>
      <c r="AK17" s="158">
        <f t="shared" si="13"/>
        <v>-2.5523485746977128</v>
      </c>
      <c r="AL17" s="158">
        <f t="shared" si="14"/>
        <v>1.432649578800246</v>
      </c>
      <c r="AM17" s="158">
        <f t="shared" si="15"/>
        <v>-0.45165244351237183</v>
      </c>
      <c r="AN17" s="158">
        <f t="shared" si="16"/>
        <v>-5.4516524435123719</v>
      </c>
      <c r="AO17" s="158">
        <f t="shared" si="17"/>
        <v>4.5483475564876281</v>
      </c>
      <c r="AP17" s="158">
        <f t="shared" si="18"/>
        <v>-3.4042903795792436</v>
      </c>
      <c r="AQ17" s="158">
        <f t="shared" si="19"/>
        <v>2.5009854925544999</v>
      </c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</row>
    <row r="18" spans="1:130" s="5" customFormat="1" x14ac:dyDescent="0.25">
      <c r="A18" s="36" t="s">
        <v>17</v>
      </c>
      <c r="B18" s="49" t="s">
        <v>98</v>
      </c>
      <c r="C18" s="36" t="s">
        <v>46</v>
      </c>
      <c r="D18" s="40" t="s">
        <v>85</v>
      </c>
      <c r="E18" s="134">
        <v>447.08695000000006</v>
      </c>
      <c r="F18" s="134">
        <f t="shared" si="20"/>
        <v>451.50000000000006</v>
      </c>
      <c r="G18" s="194">
        <v>4.20289</v>
      </c>
      <c r="H18" s="194">
        <v>0.21016000000000001</v>
      </c>
      <c r="I18" s="188">
        <f t="shared" si="21"/>
        <v>4.4130500000000001</v>
      </c>
      <c r="J18" s="38">
        <f t="shared" si="22"/>
        <v>9834.0438820541785</v>
      </c>
      <c r="K18" s="89">
        <v>446.94970000000001</v>
      </c>
      <c r="L18" s="89">
        <v>451.4</v>
      </c>
      <c r="M18" s="94">
        <v>4.2401</v>
      </c>
      <c r="N18" s="94">
        <v>0.2102</v>
      </c>
      <c r="O18" s="94">
        <v>4.4503000000000004</v>
      </c>
      <c r="P18" s="90">
        <v>9920</v>
      </c>
      <c r="Q18" s="38">
        <f t="shared" si="25"/>
        <v>95.276722917556114</v>
      </c>
      <c r="R18" s="38">
        <f t="shared" si="26"/>
        <v>0.8853431805257802</v>
      </c>
      <c r="S18" s="38">
        <f t="shared" si="27"/>
        <v>4.7232770824438797</v>
      </c>
      <c r="T18" s="38">
        <f t="shared" si="28"/>
        <v>1.9033117624659542E-2</v>
      </c>
      <c r="U18" s="38">
        <f t="shared" si="23"/>
        <v>0.84408742253090785</v>
      </c>
      <c r="V18" s="38">
        <f t="shared" si="24"/>
        <v>0.87406685364379899</v>
      </c>
      <c r="W18" s="175"/>
      <c r="X18" s="158">
        <f t="shared" si="0"/>
        <v>-0.49655316879950956</v>
      </c>
      <c r="Y18" s="158">
        <f t="shared" si="1"/>
        <v>-5.4965531687995099</v>
      </c>
      <c r="Z18" s="158">
        <f t="shared" si="2"/>
        <v>4.5034468312004901</v>
      </c>
      <c r="AA18" s="158">
        <f t="shared" si="3"/>
        <v>-3.5761488595705146</v>
      </c>
      <c r="AB18" s="158">
        <f t="shared" si="4"/>
        <v>2.5830425219714956</v>
      </c>
      <c r="AC18" s="158">
        <f t="shared" si="5"/>
        <v>0.46139941968320347</v>
      </c>
      <c r="AD18" s="158">
        <f t="shared" si="6"/>
        <v>-4.5386005803167961</v>
      </c>
      <c r="AE18" s="158">
        <f t="shared" si="7"/>
        <v>5.4613994196832039</v>
      </c>
      <c r="AF18" s="158">
        <f t="shared" si="8"/>
        <v>-1.8932735658650839</v>
      </c>
      <c r="AG18" s="158">
        <f t="shared" si="9"/>
        <v>2.8160724052314907</v>
      </c>
      <c r="AH18" s="158">
        <f t="shared" si="10"/>
        <v>-0.55984949794873329</v>
      </c>
      <c r="AI18" s="158">
        <f t="shared" si="11"/>
        <v>-5.5598494979487336</v>
      </c>
      <c r="AJ18" s="158">
        <f t="shared" si="12"/>
        <v>4.4401505020512664</v>
      </c>
      <c r="AK18" s="158">
        <f t="shared" si="13"/>
        <v>-2.5523485746977128</v>
      </c>
      <c r="AL18" s="158">
        <f t="shared" si="14"/>
        <v>1.432649578800246</v>
      </c>
      <c r="AM18" s="158">
        <f t="shared" si="15"/>
        <v>-0.45165244351237183</v>
      </c>
      <c r="AN18" s="158">
        <f t="shared" si="16"/>
        <v>-5.4516524435123719</v>
      </c>
      <c r="AO18" s="158">
        <f t="shared" si="17"/>
        <v>4.5483475564876281</v>
      </c>
      <c r="AP18" s="158">
        <f t="shared" si="18"/>
        <v>-3.4042903795792436</v>
      </c>
      <c r="AQ18" s="158">
        <f t="shared" si="19"/>
        <v>2.5009854925544999</v>
      </c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</row>
    <row r="19" spans="1:130" s="5" customFormat="1" x14ac:dyDescent="0.25">
      <c r="A19" s="36" t="s">
        <v>18</v>
      </c>
      <c r="B19" s="49" t="s">
        <v>99</v>
      </c>
      <c r="C19" s="36" t="s">
        <v>64</v>
      </c>
      <c r="D19" s="40" t="s">
        <v>83</v>
      </c>
      <c r="E19" s="134">
        <v>446.58927000000006</v>
      </c>
      <c r="F19" s="134">
        <f t="shared" si="20"/>
        <v>451.00000000000006</v>
      </c>
      <c r="G19" s="194">
        <v>4.2010300000000003</v>
      </c>
      <c r="H19" s="194">
        <v>0.2097</v>
      </c>
      <c r="I19" s="188">
        <f t="shared" si="21"/>
        <v>4.41073</v>
      </c>
      <c r="J19" s="38">
        <f t="shared" si="22"/>
        <v>9839.8058341970718</v>
      </c>
      <c r="K19" s="172">
        <v>448.3</v>
      </c>
      <c r="L19" s="173">
        <v>450.9</v>
      </c>
      <c r="M19" s="174">
        <v>4.0423999999999998</v>
      </c>
      <c r="N19" s="174">
        <v>0.2109</v>
      </c>
      <c r="O19" s="174">
        <v>4.2533000000000003</v>
      </c>
      <c r="P19" s="173">
        <v>9489</v>
      </c>
      <c r="Q19" s="38">
        <f t="shared" si="25"/>
        <v>95.041497190416848</v>
      </c>
      <c r="R19" s="38">
        <f t="shared" si="26"/>
        <v>-3.7759787480689373</v>
      </c>
      <c r="S19" s="38">
        <f t="shared" si="27"/>
        <v>4.9585028095831474</v>
      </c>
      <c r="T19" s="38">
        <f t="shared" si="28"/>
        <v>0.57224606580830073</v>
      </c>
      <c r="U19" s="38">
        <f t="shared" si="23"/>
        <v>-3.5692504415368824</v>
      </c>
      <c r="V19" s="38">
        <f t="shared" si="24"/>
        <v>-3.5651702900263338</v>
      </c>
      <c r="W19" s="175"/>
      <c r="X19" s="158">
        <f t="shared" si="0"/>
        <v>-0.49655316879950956</v>
      </c>
      <c r="Y19" s="158">
        <f t="shared" si="1"/>
        <v>-5.4965531687995099</v>
      </c>
      <c r="Z19" s="158">
        <f t="shared" si="2"/>
        <v>4.5034468312004901</v>
      </c>
      <c r="AA19" s="158">
        <f t="shared" si="3"/>
        <v>-3.5761488595705146</v>
      </c>
      <c r="AB19" s="158">
        <f t="shared" si="4"/>
        <v>2.5830425219714956</v>
      </c>
      <c r="AC19" s="158">
        <f t="shared" si="5"/>
        <v>0.46139941968320347</v>
      </c>
      <c r="AD19" s="158">
        <f t="shared" si="6"/>
        <v>-4.5386005803167961</v>
      </c>
      <c r="AE19" s="158">
        <f t="shared" si="7"/>
        <v>5.4613994196832039</v>
      </c>
      <c r="AF19" s="158">
        <f t="shared" si="8"/>
        <v>-1.8932735658650839</v>
      </c>
      <c r="AG19" s="158">
        <f t="shared" si="9"/>
        <v>2.8160724052314907</v>
      </c>
      <c r="AH19" s="158">
        <f t="shared" si="10"/>
        <v>-0.55984949794873329</v>
      </c>
      <c r="AI19" s="158">
        <f t="shared" si="11"/>
        <v>-5.5598494979487336</v>
      </c>
      <c r="AJ19" s="158">
        <f t="shared" si="12"/>
        <v>4.4401505020512664</v>
      </c>
      <c r="AK19" s="158">
        <f t="shared" si="13"/>
        <v>-2.5523485746977128</v>
      </c>
      <c r="AL19" s="158">
        <f t="shared" si="14"/>
        <v>1.432649578800246</v>
      </c>
      <c r="AM19" s="158">
        <f t="shared" si="15"/>
        <v>-0.45165244351237183</v>
      </c>
      <c r="AN19" s="158">
        <f t="shared" si="16"/>
        <v>-5.4516524435123719</v>
      </c>
      <c r="AO19" s="158">
        <f t="shared" si="17"/>
        <v>4.5483475564876281</v>
      </c>
      <c r="AP19" s="158">
        <f t="shared" si="18"/>
        <v>-3.4042903795792436</v>
      </c>
      <c r="AQ19" s="158">
        <f t="shared" si="19"/>
        <v>2.5009854925544999</v>
      </c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</row>
    <row r="20" spans="1:130" s="5" customFormat="1" x14ac:dyDescent="0.25">
      <c r="A20" s="36" t="s">
        <v>18</v>
      </c>
      <c r="B20" s="49" t="s">
        <v>99</v>
      </c>
      <c r="C20" s="36" t="s">
        <v>64</v>
      </c>
      <c r="D20" s="40" t="s">
        <v>84</v>
      </c>
      <c r="E20" s="134">
        <v>447.28863999999999</v>
      </c>
      <c r="F20" s="134">
        <f t="shared" si="20"/>
        <v>451.7</v>
      </c>
      <c r="G20" s="194">
        <v>4.2016999999999998</v>
      </c>
      <c r="H20" s="194">
        <v>0.20966000000000001</v>
      </c>
      <c r="I20" s="188">
        <f t="shared" si="21"/>
        <v>4.4113600000000002</v>
      </c>
      <c r="J20" s="38">
        <f t="shared" si="22"/>
        <v>9825.8756472951682</v>
      </c>
      <c r="K20" s="89">
        <v>448.9</v>
      </c>
      <c r="L20" s="89">
        <v>451.5</v>
      </c>
      <c r="M20" s="90">
        <v>4.0285000000000002</v>
      </c>
      <c r="N20" s="94">
        <v>0.21</v>
      </c>
      <c r="O20" s="94">
        <v>4.2385000000000002</v>
      </c>
      <c r="P20" s="98">
        <v>9443</v>
      </c>
      <c r="Q20" s="38">
        <f t="shared" si="25"/>
        <v>95.045417010734937</v>
      </c>
      <c r="R20" s="38">
        <f t="shared" si="26"/>
        <v>-4.1221410381512147</v>
      </c>
      <c r="S20" s="38">
        <f t="shared" si="27"/>
        <v>4.9545829892650692</v>
      </c>
      <c r="T20" s="38">
        <f t="shared" si="28"/>
        <v>0.16216731851568214</v>
      </c>
      <c r="U20" s="38">
        <f t="shared" si="23"/>
        <v>-3.9185194588516921</v>
      </c>
      <c r="V20" s="38">
        <f t="shared" si="24"/>
        <v>-3.8966058704453972</v>
      </c>
      <c r="W20" s="175"/>
      <c r="X20" s="158">
        <f t="shared" si="0"/>
        <v>-0.49655316879950956</v>
      </c>
      <c r="Y20" s="158">
        <f t="shared" si="1"/>
        <v>-5.4965531687995099</v>
      </c>
      <c r="Z20" s="158">
        <f t="shared" si="2"/>
        <v>4.5034468312004901</v>
      </c>
      <c r="AA20" s="158">
        <f t="shared" si="3"/>
        <v>-3.5761488595705146</v>
      </c>
      <c r="AB20" s="158">
        <f t="shared" si="4"/>
        <v>2.5830425219714956</v>
      </c>
      <c r="AC20" s="158">
        <f t="shared" si="5"/>
        <v>0.46139941968320347</v>
      </c>
      <c r="AD20" s="158">
        <f t="shared" si="6"/>
        <v>-4.5386005803167961</v>
      </c>
      <c r="AE20" s="158">
        <f t="shared" si="7"/>
        <v>5.4613994196832039</v>
      </c>
      <c r="AF20" s="158">
        <f t="shared" si="8"/>
        <v>-1.8932735658650839</v>
      </c>
      <c r="AG20" s="158">
        <f t="shared" si="9"/>
        <v>2.8160724052314907</v>
      </c>
      <c r="AH20" s="158">
        <f t="shared" si="10"/>
        <v>-0.55984949794873329</v>
      </c>
      <c r="AI20" s="158">
        <f t="shared" si="11"/>
        <v>-5.5598494979487336</v>
      </c>
      <c r="AJ20" s="158">
        <f t="shared" si="12"/>
        <v>4.4401505020512664</v>
      </c>
      <c r="AK20" s="158">
        <f t="shared" si="13"/>
        <v>-2.5523485746977128</v>
      </c>
      <c r="AL20" s="158">
        <f t="shared" si="14"/>
        <v>1.432649578800246</v>
      </c>
      <c r="AM20" s="158">
        <f t="shared" si="15"/>
        <v>-0.45165244351237183</v>
      </c>
      <c r="AN20" s="158">
        <f t="shared" si="16"/>
        <v>-5.4516524435123719</v>
      </c>
      <c r="AO20" s="158">
        <f t="shared" si="17"/>
        <v>4.5483475564876281</v>
      </c>
      <c r="AP20" s="158">
        <f t="shared" si="18"/>
        <v>-3.4042903795792436</v>
      </c>
      <c r="AQ20" s="158">
        <f t="shared" si="19"/>
        <v>2.5009854925544999</v>
      </c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</row>
    <row r="21" spans="1:130" s="5" customFormat="1" x14ac:dyDescent="0.25">
      <c r="A21" s="36" t="s">
        <v>18</v>
      </c>
      <c r="B21" s="49" t="s">
        <v>99</v>
      </c>
      <c r="C21" s="36" t="s">
        <v>64</v>
      </c>
      <c r="D21" s="40" t="s">
        <v>85</v>
      </c>
      <c r="E21" s="134">
        <v>447.28951999999998</v>
      </c>
      <c r="F21" s="134">
        <f t="shared" si="20"/>
        <v>451.7</v>
      </c>
      <c r="G21" s="194">
        <v>4.2006199999999998</v>
      </c>
      <c r="H21" s="194">
        <v>0.20985999999999999</v>
      </c>
      <c r="I21" s="188">
        <f t="shared" si="21"/>
        <v>4.4104799999999997</v>
      </c>
      <c r="J21" s="38">
        <f t="shared" si="22"/>
        <v>9823.9035435493206</v>
      </c>
      <c r="K21" s="89">
        <v>449</v>
      </c>
      <c r="L21" s="90">
        <v>451.6</v>
      </c>
      <c r="M21" s="94">
        <v>4.0134999999999996</v>
      </c>
      <c r="N21" s="94">
        <v>0.2104</v>
      </c>
      <c r="O21" s="90">
        <v>4.2239000000000004</v>
      </c>
      <c r="P21" s="98">
        <v>9408</v>
      </c>
      <c r="Q21" s="38">
        <f t="shared" si="25"/>
        <v>95.018821468311259</v>
      </c>
      <c r="R21" s="38">
        <f t="shared" si="26"/>
        <v>-4.4545805143050359</v>
      </c>
      <c r="S21" s="38">
        <f t="shared" si="27"/>
        <v>4.9811785316887232</v>
      </c>
      <c r="T21" s="38">
        <f t="shared" si="28"/>
        <v>0.2573144000762474</v>
      </c>
      <c r="U21" s="38">
        <f t="shared" si="23"/>
        <v>-4.2303785529012563</v>
      </c>
      <c r="V21" s="38">
        <f t="shared" si="24"/>
        <v>-4.2335874095833903</v>
      </c>
      <c r="W21" s="175"/>
      <c r="X21" s="158">
        <f t="shared" si="0"/>
        <v>-0.49655316879950956</v>
      </c>
      <c r="Y21" s="158">
        <f t="shared" si="1"/>
        <v>-5.4965531687995099</v>
      </c>
      <c r="Z21" s="158">
        <f t="shared" si="2"/>
        <v>4.5034468312004901</v>
      </c>
      <c r="AA21" s="158">
        <f t="shared" si="3"/>
        <v>-3.5761488595705146</v>
      </c>
      <c r="AB21" s="158">
        <f t="shared" si="4"/>
        <v>2.5830425219714956</v>
      </c>
      <c r="AC21" s="158">
        <f t="shared" si="5"/>
        <v>0.46139941968320347</v>
      </c>
      <c r="AD21" s="158">
        <f t="shared" si="6"/>
        <v>-4.5386005803167961</v>
      </c>
      <c r="AE21" s="158">
        <f t="shared" si="7"/>
        <v>5.4613994196832039</v>
      </c>
      <c r="AF21" s="158">
        <f t="shared" si="8"/>
        <v>-1.8932735658650839</v>
      </c>
      <c r="AG21" s="158">
        <f t="shared" si="9"/>
        <v>2.8160724052314907</v>
      </c>
      <c r="AH21" s="158">
        <f t="shared" si="10"/>
        <v>-0.55984949794873329</v>
      </c>
      <c r="AI21" s="158">
        <f t="shared" si="11"/>
        <v>-5.5598494979487336</v>
      </c>
      <c r="AJ21" s="158">
        <f t="shared" si="12"/>
        <v>4.4401505020512664</v>
      </c>
      <c r="AK21" s="158">
        <f t="shared" si="13"/>
        <v>-2.5523485746977128</v>
      </c>
      <c r="AL21" s="158">
        <f t="shared" si="14"/>
        <v>1.432649578800246</v>
      </c>
      <c r="AM21" s="158">
        <f t="shared" si="15"/>
        <v>-0.45165244351237183</v>
      </c>
      <c r="AN21" s="158">
        <f t="shared" si="16"/>
        <v>-5.4516524435123719</v>
      </c>
      <c r="AO21" s="158">
        <f t="shared" si="17"/>
        <v>4.5483475564876281</v>
      </c>
      <c r="AP21" s="158">
        <f t="shared" si="18"/>
        <v>-3.4042903795792436</v>
      </c>
      <c r="AQ21" s="158">
        <f t="shared" si="19"/>
        <v>2.5009854925544999</v>
      </c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</row>
    <row r="22" spans="1:130" s="5" customFormat="1" x14ac:dyDescent="0.25">
      <c r="A22" s="36" t="s">
        <v>19</v>
      </c>
      <c r="B22" s="49" t="s">
        <v>181</v>
      </c>
      <c r="C22" s="36" t="s">
        <v>169</v>
      </c>
      <c r="D22" s="40" t="s">
        <v>83</v>
      </c>
      <c r="E22" s="134">
        <v>447.49041</v>
      </c>
      <c r="F22" s="134">
        <f>E22+G22+H22</f>
        <v>451.90000000000003</v>
      </c>
      <c r="G22" s="194">
        <v>4.1998499999999996</v>
      </c>
      <c r="H22" s="194">
        <v>0.20974000000000001</v>
      </c>
      <c r="I22" s="188">
        <f>G22+H22</f>
        <v>4.4095899999999997</v>
      </c>
      <c r="J22" s="38">
        <f>(1.6061/(1.6061-(I22/F22)))*(I22/F22)*1000000</f>
        <v>9817.5355239282071</v>
      </c>
      <c r="K22" s="93">
        <v>447.29</v>
      </c>
      <c r="L22" s="93">
        <v>451.72</v>
      </c>
      <c r="M22" s="90">
        <v>4.2156000000000002</v>
      </c>
      <c r="N22" s="90">
        <v>0.2107</v>
      </c>
      <c r="O22" s="94">
        <v>4.4263000000000003</v>
      </c>
      <c r="P22" s="118">
        <v>9858.9130000000005</v>
      </c>
      <c r="Q22" s="38">
        <f t="shared" si="25"/>
        <v>95.239816551069751</v>
      </c>
      <c r="R22" s="38">
        <f t="shared" si="26"/>
        <v>0.3750133933354905</v>
      </c>
      <c r="S22" s="38">
        <f t="shared" si="27"/>
        <v>4.760183448930257</v>
      </c>
      <c r="T22" s="38">
        <f t="shared" si="28"/>
        <v>0.4577095451511341</v>
      </c>
      <c r="U22" s="38">
        <f t="shared" si="23"/>
        <v>0.37894679550708049</v>
      </c>
      <c r="V22" s="38">
        <f t="shared" si="24"/>
        <v>0.42146499975420854</v>
      </c>
      <c r="W22" s="175"/>
      <c r="X22" s="158">
        <f t="shared" si="0"/>
        <v>-0.49655316879950956</v>
      </c>
      <c r="Y22" s="158">
        <f t="shared" si="1"/>
        <v>-5.4965531687995099</v>
      </c>
      <c r="Z22" s="158">
        <f t="shared" si="2"/>
        <v>4.5034468312004901</v>
      </c>
      <c r="AA22" s="158">
        <f t="shared" si="3"/>
        <v>-3.5761488595705146</v>
      </c>
      <c r="AB22" s="158">
        <f t="shared" si="4"/>
        <v>2.5830425219714956</v>
      </c>
      <c r="AC22" s="158">
        <f t="shared" si="5"/>
        <v>0.46139941968320347</v>
      </c>
      <c r="AD22" s="158">
        <f t="shared" si="6"/>
        <v>-4.5386005803167961</v>
      </c>
      <c r="AE22" s="158">
        <f t="shared" si="7"/>
        <v>5.4613994196832039</v>
      </c>
      <c r="AF22" s="158">
        <f t="shared" si="8"/>
        <v>-1.8932735658650839</v>
      </c>
      <c r="AG22" s="158">
        <f t="shared" si="9"/>
        <v>2.8160724052314907</v>
      </c>
      <c r="AH22" s="158">
        <f t="shared" si="10"/>
        <v>-0.55984949794873329</v>
      </c>
      <c r="AI22" s="158">
        <f t="shared" si="11"/>
        <v>-5.5598494979487336</v>
      </c>
      <c r="AJ22" s="158">
        <f t="shared" si="12"/>
        <v>4.4401505020512664</v>
      </c>
      <c r="AK22" s="158">
        <f t="shared" si="13"/>
        <v>-2.5523485746977128</v>
      </c>
      <c r="AL22" s="158">
        <f t="shared" si="14"/>
        <v>1.432649578800246</v>
      </c>
      <c r="AM22" s="158">
        <f t="shared" si="15"/>
        <v>-0.45165244351237183</v>
      </c>
      <c r="AN22" s="158">
        <f t="shared" si="16"/>
        <v>-5.4516524435123719</v>
      </c>
      <c r="AO22" s="158">
        <f t="shared" si="17"/>
        <v>4.5483475564876281</v>
      </c>
      <c r="AP22" s="158">
        <f t="shared" si="18"/>
        <v>-3.4042903795792436</v>
      </c>
      <c r="AQ22" s="158">
        <f t="shared" si="19"/>
        <v>2.5009854925544999</v>
      </c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</row>
    <row r="23" spans="1:130" s="5" customFormat="1" x14ac:dyDescent="0.25">
      <c r="A23" s="36" t="s">
        <v>19</v>
      </c>
      <c r="B23" s="49" t="s">
        <v>181</v>
      </c>
      <c r="C23" s="36" t="s">
        <v>169</v>
      </c>
      <c r="D23" s="40" t="s">
        <v>84</v>
      </c>
      <c r="E23" s="134">
        <v>447.89001000000007</v>
      </c>
      <c r="F23" s="134">
        <f>E23+G23+H23</f>
        <v>452.30000000000007</v>
      </c>
      <c r="G23" s="194">
        <v>4.19998</v>
      </c>
      <c r="H23" s="194">
        <v>0.21001</v>
      </c>
      <c r="I23" s="188">
        <f>G23+H23</f>
        <v>4.4099899999999996</v>
      </c>
      <c r="J23" s="38">
        <f>(1.6061/(1.6061-(I23/F23)))*(I23/F23)*1000000</f>
        <v>9809.6953815043216</v>
      </c>
      <c r="K23" s="93">
        <v>447.69</v>
      </c>
      <c r="L23" s="90">
        <v>452.11</v>
      </c>
      <c r="M23" s="94">
        <v>4.2083000000000004</v>
      </c>
      <c r="N23" s="90">
        <v>0.2109</v>
      </c>
      <c r="O23" s="94">
        <v>4.4192</v>
      </c>
      <c r="P23" s="118">
        <v>9834.4599999999991</v>
      </c>
      <c r="Q23" s="38">
        <f t="shared" si="25"/>
        <v>95.227643012309926</v>
      </c>
      <c r="R23" s="38">
        <f t="shared" si="26"/>
        <v>0.19809618141039548</v>
      </c>
      <c r="S23" s="38">
        <f t="shared" si="27"/>
        <v>4.7723569876900793</v>
      </c>
      <c r="T23" s="38">
        <f t="shared" si="28"/>
        <v>0.42378934336460256</v>
      </c>
      <c r="U23" s="38">
        <f t="shared" si="23"/>
        <v>0.20884401098416064</v>
      </c>
      <c r="V23" s="38">
        <f t="shared" si="24"/>
        <v>0.25245043329653144</v>
      </c>
      <c r="W23" s="175"/>
      <c r="X23" s="158">
        <f t="shared" si="0"/>
        <v>-0.49655316879950956</v>
      </c>
      <c r="Y23" s="158">
        <f t="shared" si="1"/>
        <v>-5.4965531687995099</v>
      </c>
      <c r="Z23" s="158">
        <f t="shared" si="2"/>
        <v>4.5034468312004901</v>
      </c>
      <c r="AA23" s="158">
        <f t="shared" si="3"/>
        <v>-3.5761488595705146</v>
      </c>
      <c r="AB23" s="158">
        <f t="shared" si="4"/>
        <v>2.5830425219714956</v>
      </c>
      <c r="AC23" s="158">
        <f t="shared" si="5"/>
        <v>0.46139941968320347</v>
      </c>
      <c r="AD23" s="158">
        <f t="shared" si="6"/>
        <v>-4.5386005803167961</v>
      </c>
      <c r="AE23" s="158">
        <f t="shared" si="7"/>
        <v>5.4613994196832039</v>
      </c>
      <c r="AF23" s="158">
        <f t="shared" si="8"/>
        <v>-1.8932735658650839</v>
      </c>
      <c r="AG23" s="158">
        <f t="shared" si="9"/>
        <v>2.8160724052314907</v>
      </c>
      <c r="AH23" s="158">
        <f t="shared" si="10"/>
        <v>-0.55984949794873329</v>
      </c>
      <c r="AI23" s="158">
        <f t="shared" si="11"/>
        <v>-5.5598494979487336</v>
      </c>
      <c r="AJ23" s="158">
        <f t="shared" si="12"/>
        <v>4.4401505020512664</v>
      </c>
      <c r="AK23" s="158">
        <f t="shared" si="13"/>
        <v>-2.5523485746977128</v>
      </c>
      <c r="AL23" s="158">
        <f t="shared" si="14"/>
        <v>1.432649578800246</v>
      </c>
      <c r="AM23" s="158">
        <f t="shared" si="15"/>
        <v>-0.45165244351237183</v>
      </c>
      <c r="AN23" s="158">
        <f t="shared" si="16"/>
        <v>-5.4516524435123719</v>
      </c>
      <c r="AO23" s="158">
        <f t="shared" si="17"/>
        <v>4.5483475564876281</v>
      </c>
      <c r="AP23" s="158">
        <f t="shared" si="18"/>
        <v>-3.4042903795792436</v>
      </c>
      <c r="AQ23" s="158">
        <f t="shared" si="19"/>
        <v>2.5009854925544999</v>
      </c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</row>
    <row r="24" spans="1:130" s="5" customFormat="1" x14ac:dyDescent="0.25">
      <c r="A24" s="36" t="s">
        <v>19</v>
      </c>
      <c r="B24" s="49" t="s">
        <v>181</v>
      </c>
      <c r="C24" s="36" t="s">
        <v>169</v>
      </c>
      <c r="D24" s="40" t="s">
        <v>85</v>
      </c>
      <c r="E24" s="134">
        <v>447.48726000000005</v>
      </c>
      <c r="F24" s="134">
        <f>E24+G24+H24</f>
        <v>451.90000000000003</v>
      </c>
      <c r="G24" s="194">
        <v>4.2025399999999999</v>
      </c>
      <c r="H24" s="194">
        <v>0.2102</v>
      </c>
      <c r="I24" s="188">
        <f>G24+H24</f>
        <v>4.4127400000000003</v>
      </c>
      <c r="J24" s="38">
        <f>(1.6061/(1.6061-(I24/F24)))*(I24/F24)*1000000</f>
        <v>9824.5916012674807</v>
      </c>
      <c r="K24" s="90">
        <v>447.35</v>
      </c>
      <c r="L24" s="93">
        <v>451.78</v>
      </c>
      <c r="M24" s="94">
        <v>4.2213000000000003</v>
      </c>
      <c r="N24" s="94">
        <v>0.2104</v>
      </c>
      <c r="O24" s="94">
        <v>4.4317000000000002</v>
      </c>
      <c r="P24" s="118">
        <v>9869.6959999999999</v>
      </c>
      <c r="Q24" s="38">
        <f t="shared" si="25"/>
        <v>95.25238621747863</v>
      </c>
      <c r="R24" s="38">
        <f t="shared" si="26"/>
        <v>0.44639670294632133</v>
      </c>
      <c r="S24" s="38">
        <f t="shared" si="27"/>
        <v>4.7476137825213804</v>
      </c>
      <c r="T24" s="38">
        <f t="shared" si="28"/>
        <v>9.5147478591820045E-2</v>
      </c>
      <c r="U24" s="38">
        <f t="shared" si="23"/>
        <v>0.42966501538726193</v>
      </c>
      <c r="V24" s="38">
        <f t="shared" si="24"/>
        <v>0.45909693311526856</v>
      </c>
      <c r="W24" s="175"/>
      <c r="X24" s="158">
        <f t="shared" si="0"/>
        <v>-0.49655316879950956</v>
      </c>
      <c r="Y24" s="158">
        <f t="shared" si="1"/>
        <v>-5.4965531687995099</v>
      </c>
      <c r="Z24" s="158">
        <f t="shared" si="2"/>
        <v>4.5034468312004901</v>
      </c>
      <c r="AA24" s="158">
        <f t="shared" si="3"/>
        <v>-3.5761488595705146</v>
      </c>
      <c r="AB24" s="158">
        <f t="shared" si="4"/>
        <v>2.5830425219714956</v>
      </c>
      <c r="AC24" s="158">
        <f t="shared" si="5"/>
        <v>0.46139941968320347</v>
      </c>
      <c r="AD24" s="158">
        <f t="shared" si="6"/>
        <v>-4.5386005803167961</v>
      </c>
      <c r="AE24" s="158">
        <f t="shared" si="7"/>
        <v>5.4613994196832039</v>
      </c>
      <c r="AF24" s="158">
        <f t="shared" si="8"/>
        <v>-1.8932735658650839</v>
      </c>
      <c r="AG24" s="158">
        <f t="shared" si="9"/>
        <v>2.8160724052314907</v>
      </c>
      <c r="AH24" s="158">
        <f t="shared" si="10"/>
        <v>-0.55984949794873329</v>
      </c>
      <c r="AI24" s="158">
        <f t="shared" si="11"/>
        <v>-5.5598494979487336</v>
      </c>
      <c r="AJ24" s="158">
        <f t="shared" si="12"/>
        <v>4.4401505020512664</v>
      </c>
      <c r="AK24" s="158">
        <f t="shared" si="13"/>
        <v>-2.5523485746977128</v>
      </c>
      <c r="AL24" s="158">
        <f t="shared" si="14"/>
        <v>1.432649578800246</v>
      </c>
      <c r="AM24" s="158">
        <f t="shared" si="15"/>
        <v>-0.45165244351237183</v>
      </c>
      <c r="AN24" s="158">
        <f t="shared" si="16"/>
        <v>-5.4516524435123719</v>
      </c>
      <c r="AO24" s="158">
        <f t="shared" si="17"/>
        <v>4.5483475564876281</v>
      </c>
      <c r="AP24" s="158">
        <f t="shared" si="18"/>
        <v>-3.4042903795792436</v>
      </c>
      <c r="AQ24" s="158">
        <f t="shared" si="19"/>
        <v>2.5009854925544999</v>
      </c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</row>
    <row r="25" spans="1:130" s="5" customFormat="1" x14ac:dyDescent="0.25">
      <c r="A25" s="36" t="s">
        <v>20</v>
      </c>
      <c r="B25" s="49" t="s">
        <v>100</v>
      </c>
      <c r="C25" s="36" t="s">
        <v>201</v>
      </c>
      <c r="D25" s="40" t="s">
        <v>83</v>
      </c>
      <c r="E25" s="134">
        <v>446.78980000000001</v>
      </c>
      <c r="F25" s="134">
        <f>E25+G25+H25</f>
        <v>451.20000000000005</v>
      </c>
      <c r="G25" s="194">
        <v>4.2003500000000003</v>
      </c>
      <c r="H25" s="194">
        <v>0.20985000000000001</v>
      </c>
      <c r="I25" s="188">
        <f>G25+H25</f>
        <v>4.4102000000000006</v>
      </c>
      <c r="J25" s="38">
        <f>(1.6061/(1.6061-(I25/F25)))*(I25/F25)*1000000</f>
        <v>9834.2284333931093</v>
      </c>
      <c r="K25" s="89">
        <v>448.4</v>
      </c>
      <c r="L25" s="90">
        <v>451.1</v>
      </c>
      <c r="M25" s="94">
        <v>4.1875</v>
      </c>
      <c r="N25" s="94">
        <v>0.189</v>
      </c>
      <c r="O25" s="94">
        <v>4.3765000000000001</v>
      </c>
      <c r="P25" s="98">
        <v>9761</v>
      </c>
      <c r="Q25" s="38">
        <f t="shared" si="25"/>
        <v>95.681480635210775</v>
      </c>
      <c r="R25" s="38">
        <f t="shared" si="26"/>
        <v>-0.3059268870451331</v>
      </c>
      <c r="S25" s="38">
        <f t="shared" si="27"/>
        <v>4.3185193647892151</v>
      </c>
      <c r="T25" s="38">
        <f t="shared" si="28"/>
        <v>-9.9356683345246637</v>
      </c>
      <c r="U25" s="38">
        <f t="shared" si="23"/>
        <v>-0.76413768083081268</v>
      </c>
      <c r="V25" s="38">
        <f t="shared" si="24"/>
        <v>-0.7446281514516665</v>
      </c>
      <c r="W25" s="175"/>
      <c r="X25" s="158">
        <f t="shared" si="0"/>
        <v>-0.49655316879950956</v>
      </c>
      <c r="Y25" s="158">
        <f t="shared" si="1"/>
        <v>-5.4965531687995099</v>
      </c>
      <c r="Z25" s="158">
        <f t="shared" si="2"/>
        <v>4.5034468312004901</v>
      </c>
      <c r="AA25" s="158">
        <f t="shared" si="3"/>
        <v>-3.5761488595705146</v>
      </c>
      <c r="AB25" s="158">
        <f t="shared" si="4"/>
        <v>2.5830425219714956</v>
      </c>
      <c r="AC25" s="158">
        <f t="shared" si="5"/>
        <v>0.46139941968320347</v>
      </c>
      <c r="AD25" s="158">
        <f t="shared" si="6"/>
        <v>-4.5386005803167961</v>
      </c>
      <c r="AE25" s="158">
        <f t="shared" si="7"/>
        <v>5.4613994196832039</v>
      </c>
      <c r="AF25" s="158">
        <f t="shared" si="8"/>
        <v>-1.8932735658650839</v>
      </c>
      <c r="AG25" s="158">
        <f t="shared" si="9"/>
        <v>2.8160724052314907</v>
      </c>
      <c r="AH25" s="158">
        <f t="shared" si="10"/>
        <v>-0.55984949794873329</v>
      </c>
      <c r="AI25" s="158">
        <f t="shared" si="11"/>
        <v>-5.5598494979487336</v>
      </c>
      <c r="AJ25" s="158">
        <f t="shared" si="12"/>
        <v>4.4401505020512664</v>
      </c>
      <c r="AK25" s="158">
        <f t="shared" si="13"/>
        <v>-2.5523485746977128</v>
      </c>
      <c r="AL25" s="158">
        <f t="shared" si="14"/>
        <v>1.432649578800246</v>
      </c>
      <c r="AM25" s="158">
        <f t="shared" si="15"/>
        <v>-0.45165244351237183</v>
      </c>
      <c r="AN25" s="158">
        <f t="shared" si="16"/>
        <v>-5.4516524435123719</v>
      </c>
      <c r="AO25" s="158">
        <f t="shared" si="17"/>
        <v>4.5483475564876281</v>
      </c>
      <c r="AP25" s="158">
        <f t="shared" si="18"/>
        <v>-3.4042903795792436</v>
      </c>
      <c r="AQ25" s="158">
        <f t="shared" si="19"/>
        <v>2.5009854925544999</v>
      </c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</row>
    <row r="26" spans="1:130" s="5" customFormat="1" x14ac:dyDescent="0.25">
      <c r="A26" s="36" t="s">
        <v>20</v>
      </c>
      <c r="B26" s="49" t="s">
        <v>100</v>
      </c>
      <c r="C26" s="36" t="s">
        <v>201</v>
      </c>
      <c r="D26" s="40" t="s">
        <v>84</v>
      </c>
      <c r="E26" s="134">
        <v>447.38855999999998</v>
      </c>
      <c r="F26" s="134">
        <f t="shared" si="20"/>
        <v>451.8</v>
      </c>
      <c r="G26" s="194">
        <v>4.2009600000000002</v>
      </c>
      <c r="H26" s="194">
        <v>0.21048</v>
      </c>
      <c r="I26" s="188">
        <f t="shared" si="21"/>
        <v>4.4114400000000007</v>
      </c>
      <c r="J26" s="38">
        <f t="shared" si="22"/>
        <v>9823.8667586102929</v>
      </c>
      <c r="K26" s="89">
        <v>448.8</v>
      </c>
      <c r="L26" s="89">
        <v>451.5</v>
      </c>
      <c r="M26" s="94">
        <v>4.1801000000000004</v>
      </c>
      <c r="N26" s="94">
        <v>0.21179999999999999</v>
      </c>
      <c r="O26" s="94">
        <v>4.3918999999999997</v>
      </c>
      <c r="P26" s="90">
        <v>9787</v>
      </c>
      <c r="Q26" s="38">
        <f t="shared" si="25"/>
        <v>95.177485826180032</v>
      </c>
      <c r="R26" s="38">
        <f t="shared" si="26"/>
        <v>-0.49655316879950956</v>
      </c>
      <c r="S26" s="38">
        <f t="shared" si="27"/>
        <v>4.8225141738199868</v>
      </c>
      <c r="T26" s="38">
        <f t="shared" si="28"/>
        <v>0.62713797035347196</v>
      </c>
      <c r="U26" s="38">
        <f t="shared" si="23"/>
        <v>-0.44293926699674024</v>
      </c>
      <c r="V26" s="38">
        <f t="shared" si="24"/>
        <v>-0.37527746982093785</v>
      </c>
      <c r="W26" s="175"/>
      <c r="X26" s="158">
        <f t="shared" si="0"/>
        <v>-0.49655316879950956</v>
      </c>
      <c r="Y26" s="158">
        <f t="shared" si="1"/>
        <v>-5.4965531687995099</v>
      </c>
      <c r="Z26" s="158">
        <f t="shared" si="2"/>
        <v>4.5034468312004901</v>
      </c>
      <c r="AA26" s="158">
        <f t="shared" si="3"/>
        <v>-3.5761488595705146</v>
      </c>
      <c r="AB26" s="158">
        <f t="shared" si="4"/>
        <v>2.5830425219714956</v>
      </c>
      <c r="AC26" s="158">
        <f t="shared" si="5"/>
        <v>0.46139941968320347</v>
      </c>
      <c r="AD26" s="158">
        <f t="shared" si="6"/>
        <v>-4.5386005803167961</v>
      </c>
      <c r="AE26" s="158">
        <f t="shared" si="7"/>
        <v>5.4613994196832039</v>
      </c>
      <c r="AF26" s="158">
        <f t="shared" si="8"/>
        <v>-1.8932735658650839</v>
      </c>
      <c r="AG26" s="158">
        <f t="shared" si="9"/>
        <v>2.8160724052314907</v>
      </c>
      <c r="AH26" s="158">
        <f t="shared" si="10"/>
        <v>-0.55984949794873329</v>
      </c>
      <c r="AI26" s="158">
        <f t="shared" si="11"/>
        <v>-5.5598494979487336</v>
      </c>
      <c r="AJ26" s="158">
        <f t="shared" si="12"/>
        <v>4.4401505020512664</v>
      </c>
      <c r="AK26" s="158">
        <f t="shared" si="13"/>
        <v>-2.5523485746977128</v>
      </c>
      <c r="AL26" s="158">
        <f t="shared" si="14"/>
        <v>1.432649578800246</v>
      </c>
      <c r="AM26" s="158">
        <f t="shared" si="15"/>
        <v>-0.45165244351237183</v>
      </c>
      <c r="AN26" s="158">
        <f t="shared" si="16"/>
        <v>-5.4516524435123719</v>
      </c>
      <c r="AO26" s="158">
        <f t="shared" si="17"/>
        <v>4.5483475564876281</v>
      </c>
      <c r="AP26" s="158">
        <f t="shared" si="18"/>
        <v>-3.4042903795792436</v>
      </c>
      <c r="AQ26" s="158">
        <f t="shared" si="19"/>
        <v>2.5009854925544999</v>
      </c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</row>
    <row r="27" spans="1:130" s="5" customFormat="1" x14ac:dyDescent="0.25">
      <c r="A27" s="36" t="s">
        <v>20</v>
      </c>
      <c r="B27" s="49" t="s">
        <v>100</v>
      </c>
      <c r="C27" s="36" t="s">
        <v>201</v>
      </c>
      <c r="D27" s="40" t="s">
        <v>85</v>
      </c>
      <c r="E27" s="134">
        <v>447.79016000000007</v>
      </c>
      <c r="F27" s="134">
        <f t="shared" si="20"/>
        <v>452.2000000000001</v>
      </c>
      <c r="G27" s="194">
        <v>4.1996500000000001</v>
      </c>
      <c r="H27" s="194">
        <v>0.21018999999999999</v>
      </c>
      <c r="I27" s="188">
        <f t="shared" si="21"/>
        <v>4.40984</v>
      </c>
      <c r="J27" s="38">
        <f t="shared" si="22"/>
        <v>9811.5421840357667</v>
      </c>
      <c r="K27" s="89">
        <v>449.3</v>
      </c>
      <c r="L27" s="89">
        <v>452</v>
      </c>
      <c r="M27" s="94">
        <v>4.2394999999999996</v>
      </c>
      <c r="N27" s="94">
        <v>0.1709</v>
      </c>
      <c r="O27" s="94">
        <v>4.4104000000000001</v>
      </c>
      <c r="P27" s="90">
        <v>9817</v>
      </c>
      <c r="Q27" s="38">
        <f t="shared" si="25"/>
        <v>96.125068021041159</v>
      </c>
      <c r="R27" s="38">
        <f t="shared" si="26"/>
        <v>0.94888859785933333</v>
      </c>
      <c r="S27" s="38">
        <f t="shared" si="27"/>
        <v>3.8749319789588248</v>
      </c>
      <c r="T27" s="38">
        <f t="shared" si="28"/>
        <v>-18.692611446786238</v>
      </c>
      <c r="U27" s="38">
        <f t="shared" si="23"/>
        <v>1.2698873428517042E-2</v>
      </c>
      <c r="V27" s="38">
        <f t="shared" si="24"/>
        <v>5.5626484214822483E-2</v>
      </c>
      <c r="W27" s="175"/>
      <c r="X27" s="158">
        <f t="shared" si="0"/>
        <v>-0.49655316879950956</v>
      </c>
      <c r="Y27" s="158">
        <f t="shared" si="1"/>
        <v>-5.4965531687995099</v>
      </c>
      <c r="Z27" s="158">
        <f t="shared" si="2"/>
        <v>4.5034468312004901</v>
      </c>
      <c r="AA27" s="158">
        <f t="shared" si="3"/>
        <v>-3.5761488595705146</v>
      </c>
      <c r="AB27" s="158">
        <f t="shared" si="4"/>
        <v>2.5830425219714956</v>
      </c>
      <c r="AC27" s="158">
        <f t="shared" si="5"/>
        <v>0.46139941968320347</v>
      </c>
      <c r="AD27" s="158">
        <f t="shared" si="6"/>
        <v>-4.5386005803167961</v>
      </c>
      <c r="AE27" s="158">
        <f t="shared" si="7"/>
        <v>5.4613994196832039</v>
      </c>
      <c r="AF27" s="158">
        <f t="shared" si="8"/>
        <v>-1.8932735658650839</v>
      </c>
      <c r="AG27" s="158">
        <f t="shared" si="9"/>
        <v>2.8160724052314907</v>
      </c>
      <c r="AH27" s="158">
        <f t="shared" si="10"/>
        <v>-0.55984949794873329</v>
      </c>
      <c r="AI27" s="158">
        <f t="shared" si="11"/>
        <v>-5.5598494979487336</v>
      </c>
      <c r="AJ27" s="158">
        <f t="shared" si="12"/>
        <v>4.4401505020512664</v>
      </c>
      <c r="AK27" s="158">
        <f t="shared" si="13"/>
        <v>-2.5523485746977128</v>
      </c>
      <c r="AL27" s="158">
        <f t="shared" si="14"/>
        <v>1.432649578800246</v>
      </c>
      <c r="AM27" s="158">
        <f t="shared" si="15"/>
        <v>-0.45165244351237183</v>
      </c>
      <c r="AN27" s="158">
        <f t="shared" si="16"/>
        <v>-5.4516524435123719</v>
      </c>
      <c r="AO27" s="158">
        <f t="shared" si="17"/>
        <v>4.5483475564876281</v>
      </c>
      <c r="AP27" s="158">
        <f t="shared" si="18"/>
        <v>-3.4042903795792436</v>
      </c>
      <c r="AQ27" s="158">
        <f t="shared" si="19"/>
        <v>2.5009854925544999</v>
      </c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</row>
    <row r="28" spans="1:130" s="5" customFormat="1" x14ac:dyDescent="0.25">
      <c r="A28" s="36" t="s">
        <v>21</v>
      </c>
      <c r="B28" s="49" t="s">
        <v>101</v>
      </c>
      <c r="C28" s="36" t="s">
        <v>44</v>
      </c>
      <c r="D28" s="40" t="s">
        <v>83</v>
      </c>
      <c r="E28" s="134">
        <v>446.98998999999998</v>
      </c>
      <c r="F28" s="134">
        <f t="shared" si="20"/>
        <v>451.4</v>
      </c>
      <c r="G28" s="194">
        <v>4.2001299999999997</v>
      </c>
      <c r="H28" s="194">
        <v>0.20988000000000001</v>
      </c>
      <c r="I28" s="188">
        <f t="shared" si="21"/>
        <v>4.4100099999999998</v>
      </c>
      <c r="J28" s="38">
        <f t="shared" si="22"/>
        <v>9829.4184728313176</v>
      </c>
      <c r="K28" s="90">
        <v>446.9</v>
      </c>
      <c r="L28" s="89">
        <v>451.3</v>
      </c>
      <c r="M28" s="94">
        <v>4.1585000000000001</v>
      </c>
      <c r="N28" s="94">
        <v>0.21490000000000001</v>
      </c>
      <c r="O28" s="94">
        <v>4.3734000000000002</v>
      </c>
      <c r="P28" s="90">
        <v>9749</v>
      </c>
      <c r="Q28" s="38">
        <f t="shared" si="25"/>
        <v>95.086202954223253</v>
      </c>
      <c r="R28" s="38">
        <f t="shared" si="26"/>
        <v>-0.99115979743483218</v>
      </c>
      <c r="S28" s="38">
        <f t="shared" si="27"/>
        <v>4.9137970457767413</v>
      </c>
      <c r="T28" s="38">
        <f t="shared" si="28"/>
        <v>2.3918429578806921</v>
      </c>
      <c r="U28" s="38">
        <f t="shared" si="23"/>
        <v>-0.83015684771688936</v>
      </c>
      <c r="V28" s="38">
        <f t="shared" si="24"/>
        <v>-0.81814069727111138</v>
      </c>
      <c r="W28" s="175"/>
      <c r="X28" s="158">
        <f t="shared" si="0"/>
        <v>-0.49655316879950956</v>
      </c>
      <c r="Y28" s="158">
        <f t="shared" si="1"/>
        <v>-5.4965531687995099</v>
      </c>
      <c r="Z28" s="158">
        <f t="shared" si="2"/>
        <v>4.5034468312004901</v>
      </c>
      <c r="AA28" s="158">
        <f t="shared" si="3"/>
        <v>-3.5761488595705146</v>
      </c>
      <c r="AB28" s="158">
        <f t="shared" si="4"/>
        <v>2.5830425219714956</v>
      </c>
      <c r="AC28" s="158">
        <f t="shared" si="5"/>
        <v>0.46139941968320347</v>
      </c>
      <c r="AD28" s="158">
        <f t="shared" si="6"/>
        <v>-4.5386005803167961</v>
      </c>
      <c r="AE28" s="158">
        <f t="shared" si="7"/>
        <v>5.4613994196832039</v>
      </c>
      <c r="AF28" s="158">
        <f t="shared" si="8"/>
        <v>-1.8932735658650839</v>
      </c>
      <c r="AG28" s="158">
        <f t="shared" si="9"/>
        <v>2.8160724052314907</v>
      </c>
      <c r="AH28" s="158">
        <f t="shared" si="10"/>
        <v>-0.55984949794873329</v>
      </c>
      <c r="AI28" s="158">
        <f t="shared" si="11"/>
        <v>-5.5598494979487336</v>
      </c>
      <c r="AJ28" s="158">
        <f t="shared" si="12"/>
        <v>4.4401505020512664</v>
      </c>
      <c r="AK28" s="158">
        <f t="shared" si="13"/>
        <v>-2.5523485746977128</v>
      </c>
      <c r="AL28" s="158">
        <f t="shared" si="14"/>
        <v>1.432649578800246</v>
      </c>
      <c r="AM28" s="158">
        <f t="shared" si="15"/>
        <v>-0.45165244351237183</v>
      </c>
      <c r="AN28" s="158">
        <f t="shared" si="16"/>
        <v>-5.4516524435123719</v>
      </c>
      <c r="AO28" s="158">
        <f t="shared" si="17"/>
        <v>4.5483475564876281</v>
      </c>
      <c r="AP28" s="158">
        <f t="shared" si="18"/>
        <v>-3.4042903795792436</v>
      </c>
      <c r="AQ28" s="158">
        <f t="shared" si="19"/>
        <v>2.5009854925544999</v>
      </c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</row>
    <row r="29" spans="1:130" s="5" customFormat="1" x14ac:dyDescent="0.25">
      <c r="A29" s="36" t="s">
        <v>21</v>
      </c>
      <c r="B29" s="49" t="s">
        <v>101</v>
      </c>
      <c r="C29" s="36" t="s">
        <v>44</v>
      </c>
      <c r="D29" s="40" t="s">
        <v>84</v>
      </c>
      <c r="E29" s="134">
        <v>445.98885999999999</v>
      </c>
      <c r="F29" s="134">
        <f t="shared" si="20"/>
        <v>450.4</v>
      </c>
      <c r="G29" s="194">
        <v>4.2008900000000002</v>
      </c>
      <c r="H29" s="194">
        <v>0.21024999999999999</v>
      </c>
      <c r="I29" s="188">
        <f t="shared" si="21"/>
        <v>4.4111400000000005</v>
      </c>
      <c r="J29" s="38">
        <f t="shared" si="22"/>
        <v>9853.915843957584</v>
      </c>
      <c r="K29" s="90">
        <v>445.9</v>
      </c>
      <c r="L29" s="90">
        <v>450.3</v>
      </c>
      <c r="M29" s="94">
        <v>4.1538000000000004</v>
      </c>
      <c r="N29" s="94">
        <v>0.2112</v>
      </c>
      <c r="O29" s="94">
        <v>4.3650000000000002</v>
      </c>
      <c r="P29" s="90">
        <v>9752</v>
      </c>
      <c r="Q29" s="38">
        <f t="shared" si="25"/>
        <v>95.161512027491412</v>
      </c>
      <c r="R29" s="38">
        <f t="shared" si="26"/>
        <v>-1.1209529409244197</v>
      </c>
      <c r="S29" s="38">
        <f t="shared" si="27"/>
        <v>4.8384879725085908</v>
      </c>
      <c r="T29" s="38">
        <f t="shared" si="28"/>
        <v>0.45184304399524683</v>
      </c>
      <c r="U29" s="38">
        <f t="shared" si="23"/>
        <v>-1.0459881119166539</v>
      </c>
      <c r="V29" s="38">
        <f t="shared" si="24"/>
        <v>-1.0342674483066421</v>
      </c>
      <c r="W29" s="175"/>
      <c r="X29" s="158">
        <f t="shared" si="0"/>
        <v>-0.49655316879950956</v>
      </c>
      <c r="Y29" s="158">
        <f t="shared" si="1"/>
        <v>-5.4965531687995099</v>
      </c>
      <c r="Z29" s="158">
        <f t="shared" si="2"/>
        <v>4.5034468312004901</v>
      </c>
      <c r="AA29" s="158">
        <f t="shared" si="3"/>
        <v>-3.5761488595705146</v>
      </c>
      <c r="AB29" s="158">
        <f t="shared" si="4"/>
        <v>2.5830425219714956</v>
      </c>
      <c r="AC29" s="158">
        <f t="shared" si="5"/>
        <v>0.46139941968320347</v>
      </c>
      <c r="AD29" s="158">
        <f t="shared" si="6"/>
        <v>-4.5386005803167961</v>
      </c>
      <c r="AE29" s="158">
        <f t="shared" si="7"/>
        <v>5.4613994196832039</v>
      </c>
      <c r="AF29" s="158">
        <f t="shared" si="8"/>
        <v>-1.8932735658650839</v>
      </c>
      <c r="AG29" s="158">
        <f t="shared" si="9"/>
        <v>2.8160724052314907</v>
      </c>
      <c r="AH29" s="158">
        <f t="shared" si="10"/>
        <v>-0.55984949794873329</v>
      </c>
      <c r="AI29" s="158">
        <f t="shared" si="11"/>
        <v>-5.5598494979487336</v>
      </c>
      <c r="AJ29" s="158">
        <f t="shared" si="12"/>
        <v>4.4401505020512664</v>
      </c>
      <c r="AK29" s="158">
        <f t="shared" si="13"/>
        <v>-2.5523485746977128</v>
      </c>
      <c r="AL29" s="158">
        <f t="shared" si="14"/>
        <v>1.432649578800246</v>
      </c>
      <c r="AM29" s="158">
        <f t="shared" si="15"/>
        <v>-0.45165244351237183</v>
      </c>
      <c r="AN29" s="158">
        <f t="shared" si="16"/>
        <v>-5.4516524435123719</v>
      </c>
      <c r="AO29" s="158">
        <f t="shared" si="17"/>
        <v>4.5483475564876281</v>
      </c>
      <c r="AP29" s="158">
        <f t="shared" si="18"/>
        <v>-3.4042903795792436</v>
      </c>
      <c r="AQ29" s="158">
        <f t="shared" si="19"/>
        <v>2.5009854925544999</v>
      </c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</row>
    <row r="30" spans="1:130" s="5" customFormat="1" x14ac:dyDescent="0.25">
      <c r="A30" s="36" t="s">
        <v>21</v>
      </c>
      <c r="B30" s="49" t="s">
        <v>101</v>
      </c>
      <c r="C30" s="36" t="s">
        <v>44</v>
      </c>
      <c r="D30" s="40" t="s">
        <v>85</v>
      </c>
      <c r="E30" s="134">
        <v>446.28886</v>
      </c>
      <c r="F30" s="134">
        <f t="shared" si="20"/>
        <v>450.7</v>
      </c>
      <c r="G30" s="194">
        <v>4.2009600000000002</v>
      </c>
      <c r="H30" s="194">
        <v>0.21018000000000001</v>
      </c>
      <c r="I30" s="188">
        <f t="shared" si="21"/>
        <v>4.4111400000000005</v>
      </c>
      <c r="J30" s="38">
        <f t="shared" si="22"/>
        <v>9847.3165547521185</v>
      </c>
      <c r="K30" s="90">
        <v>446.2</v>
      </c>
      <c r="L30" s="89">
        <v>450.6</v>
      </c>
      <c r="M30" s="94">
        <v>4.1471</v>
      </c>
      <c r="N30" s="94">
        <v>0.22370000000000001</v>
      </c>
      <c r="O30" s="94">
        <v>4.3708</v>
      </c>
      <c r="P30" s="90">
        <v>9759</v>
      </c>
      <c r="Q30" s="38">
        <f t="shared" si="25"/>
        <v>94.881943808913704</v>
      </c>
      <c r="R30" s="38">
        <f t="shared" si="26"/>
        <v>-1.2820879037172512</v>
      </c>
      <c r="S30" s="38">
        <f t="shared" si="27"/>
        <v>5.1180561910862998</v>
      </c>
      <c r="T30" s="38">
        <f t="shared" si="28"/>
        <v>6.4325815967266164</v>
      </c>
      <c r="U30" s="38">
        <f t="shared" si="23"/>
        <v>-0.91450282693363805</v>
      </c>
      <c r="V30" s="38">
        <f t="shared" si="24"/>
        <v>-0.89685910126956014</v>
      </c>
      <c r="W30" s="175"/>
      <c r="X30" s="158">
        <f t="shared" si="0"/>
        <v>-0.49655316879950956</v>
      </c>
      <c r="Y30" s="158">
        <f t="shared" si="1"/>
        <v>-5.4965531687995099</v>
      </c>
      <c r="Z30" s="158">
        <f t="shared" si="2"/>
        <v>4.5034468312004901</v>
      </c>
      <c r="AA30" s="158">
        <f t="shared" si="3"/>
        <v>-3.5761488595705146</v>
      </c>
      <c r="AB30" s="158">
        <f t="shared" si="4"/>
        <v>2.5830425219714956</v>
      </c>
      <c r="AC30" s="158">
        <f t="shared" si="5"/>
        <v>0.46139941968320347</v>
      </c>
      <c r="AD30" s="158">
        <f t="shared" si="6"/>
        <v>-4.5386005803167961</v>
      </c>
      <c r="AE30" s="158">
        <f t="shared" si="7"/>
        <v>5.4613994196832039</v>
      </c>
      <c r="AF30" s="158">
        <f t="shared" si="8"/>
        <v>-1.8932735658650839</v>
      </c>
      <c r="AG30" s="158">
        <f t="shared" si="9"/>
        <v>2.8160724052314907</v>
      </c>
      <c r="AH30" s="158">
        <f t="shared" si="10"/>
        <v>-0.55984949794873329</v>
      </c>
      <c r="AI30" s="158">
        <f t="shared" si="11"/>
        <v>-5.5598494979487336</v>
      </c>
      <c r="AJ30" s="158">
        <f t="shared" si="12"/>
        <v>4.4401505020512664</v>
      </c>
      <c r="AK30" s="158">
        <f t="shared" si="13"/>
        <v>-2.5523485746977128</v>
      </c>
      <c r="AL30" s="158">
        <f t="shared" si="14"/>
        <v>1.432649578800246</v>
      </c>
      <c r="AM30" s="158">
        <f t="shared" si="15"/>
        <v>-0.45165244351237183</v>
      </c>
      <c r="AN30" s="158">
        <f t="shared" si="16"/>
        <v>-5.4516524435123719</v>
      </c>
      <c r="AO30" s="158">
        <f t="shared" si="17"/>
        <v>4.5483475564876281</v>
      </c>
      <c r="AP30" s="158">
        <f t="shared" si="18"/>
        <v>-3.4042903795792436</v>
      </c>
      <c r="AQ30" s="158">
        <f t="shared" si="19"/>
        <v>2.5009854925544999</v>
      </c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</row>
    <row r="31" spans="1:130" s="5" customFormat="1" x14ac:dyDescent="0.25">
      <c r="A31" s="36" t="s">
        <v>22</v>
      </c>
      <c r="B31" s="49" t="s">
        <v>102</v>
      </c>
      <c r="C31" s="36" t="s">
        <v>121</v>
      </c>
      <c r="D31" s="40" t="s">
        <v>83</v>
      </c>
      <c r="E31" s="134">
        <v>446.88909000000001</v>
      </c>
      <c r="F31" s="134">
        <f t="shared" si="20"/>
        <v>451.3</v>
      </c>
      <c r="G31" s="194">
        <v>4.2009499999999997</v>
      </c>
      <c r="H31" s="194">
        <v>0.20996000000000001</v>
      </c>
      <c r="I31" s="188">
        <f t="shared" si="21"/>
        <v>4.4109099999999994</v>
      </c>
      <c r="J31" s="38">
        <f t="shared" si="22"/>
        <v>9833.6285598266404</v>
      </c>
      <c r="K31" s="90"/>
      <c r="L31" s="89">
        <v>451.1</v>
      </c>
      <c r="M31" s="94">
        <v>4.1417000000000002</v>
      </c>
      <c r="N31" s="94">
        <v>0.19650000000000001</v>
      </c>
      <c r="O31" s="94">
        <v>4.3381999999999996</v>
      </c>
      <c r="P31" s="90">
        <v>9675</v>
      </c>
      <c r="Q31" s="38">
        <f t="shared" si="25"/>
        <v>95.470471624175929</v>
      </c>
      <c r="R31" s="38">
        <f t="shared" si="26"/>
        <v>-1.4103952677370497</v>
      </c>
      <c r="S31" s="38">
        <f t="shared" si="27"/>
        <v>4.529528375824075</v>
      </c>
      <c r="T31" s="38">
        <f t="shared" si="28"/>
        <v>-6.4107449037911977</v>
      </c>
      <c r="U31" s="38">
        <f t="shared" si="23"/>
        <v>-1.6484126858176622</v>
      </c>
      <c r="V31" s="38">
        <f t="shared" si="24"/>
        <v>-1.6131233639908493</v>
      </c>
      <c r="W31" s="175"/>
      <c r="X31" s="158">
        <f t="shared" si="0"/>
        <v>-0.49655316879950956</v>
      </c>
      <c r="Y31" s="158">
        <f t="shared" si="1"/>
        <v>-5.4965531687995099</v>
      </c>
      <c r="Z31" s="158">
        <f t="shared" si="2"/>
        <v>4.5034468312004901</v>
      </c>
      <c r="AA31" s="158">
        <f t="shared" si="3"/>
        <v>-3.5761488595705146</v>
      </c>
      <c r="AB31" s="158">
        <f t="shared" si="4"/>
        <v>2.5830425219714956</v>
      </c>
      <c r="AC31" s="158">
        <f t="shared" si="5"/>
        <v>0.46139941968320347</v>
      </c>
      <c r="AD31" s="158">
        <f t="shared" si="6"/>
        <v>-4.5386005803167961</v>
      </c>
      <c r="AE31" s="158">
        <f t="shared" si="7"/>
        <v>5.4613994196832039</v>
      </c>
      <c r="AF31" s="158">
        <f t="shared" si="8"/>
        <v>-1.8932735658650839</v>
      </c>
      <c r="AG31" s="158">
        <f t="shared" si="9"/>
        <v>2.8160724052314907</v>
      </c>
      <c r="AH31" s="158">
        <f t="shared" si="10"/>
        <v>-0.55984949794873329</v>
      </c>
      <c r="AI31" s="158">
        <f t="shared" si="11"/>
        <v>-5.5598494979487336</v>
      </c>
      <c r="AJ31" s="158">
        <f t="shared" si="12"/>
        <v>4.4401505020512664</v>
      </c>
      <c r="AK31" s="158">
        <f t="shared" si="13"/>
        <v>-2.5523485746977128</v>
      </c>
      <c r="AL31" s="158">
        <f t="shared" si="14"/>
        <v>1.432649578800246</v>
      </c>
      <c r="AM31" s="158">
        <f t="shared" si="15"/>
        <v>-0.45165244351237183</v>
      </c>
      <c r="AN31" s="158">
        <f t="shared" si="16"/>
        <v>-5.4516524435123719</v>
      </c>
      <c r="AO31" s="158">
        <f t="shared" si="17"/>
        <v>4.5483475564876281</v>
      </c>
      <c r="AP31" s="158">
        <f t="shared" si="18"/>
        <v>-3.4042903795792436</v>
      </c>
      <c r="AQ31" s="158">
        <f t="shared" si="19"/>
        <v>2.5009854925544999</v>
      </c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</row>
    <row r="32" spans="1:130" s="5" customFormat="1" x14ac:dyDescent="0.25">
      <c r="A32" s="36" t="s">
        <v>22</v>
      </c>
      <c r="B32" s="49" t="s">
        <v>102</v>
      </c>
      <c r="C32" s="36" t="s">
        <v>173</v>
      </c>
      <c r="D32" s="40" t="s">
        <v>84</v>
      </c>
      <c r="E32" s="134">
        <v>446.68687</v>
      </c>
      <c r="F32" s="134">
        <f t="shared" si="20"/>
        <v>451.1</v>
      </c>
      <c r="G32" s="194">
        <v>4.2032100000000003</v>
      </c>
      <c r="H32" s="194">
        <v>0.20992</v>
      </c>
      <c r="I32" s="188">
        <f t="shared" si="21"/>
        <v>4.4131300000000007</v>
      </c>
      <c r="J32" s="38">
        <f t="shared" si="22"/>
        <v>9842.9969032851041</v>
      </c>
      <c r="K32" s="90"/>
      <c r="L32" s="89">
        <v>451.1</v>
      </c>
      <c r="M32" s="94">
        <v>4.1772999999999998</v>
      </c>
      <c r="N32" s="94">
        <v>0.21260000000000001</v>
      </c>
      <c r="O32" s="94">
        <v>4.3898999999999999</v>
      </c>
      <c r="P32" s="90">
        <v>9791</v>
      </c>
      <c r="Q32" s="38">
        <f t="shared" si="25"/>
        <v>95.15706508120914</v>
      </c>
      <c r="R32" s="38">
        <f t="shared" si="26"/>
        <v>-0.61643363048718813</v>
      </c>
      <c r="S32" s="38">
        <f t="shared" si="27"/>
        <v>4.8429349187908608</v>
      </c>
      <c r="T32" s="38">
        <f t="shared" si="28"/>
        <v>1.2766768292683002</v>
      </c>
      <c r="U32" s="38">
        <f t="shared" si="23"/>
        <v>-0.52638376843647816</v>
      </c>
      <c r="V32" s="38">
        <f t="shared" si="24"/>
        <v>-0.52826292435132305</v>
      </c>
      <c r="W32" s="175"/>
      <c r="X32" s="158">
        <f t="shared" si="0"/>
        <v>-0.49655316879950956</v>
      </c>
      <c r="Y32" s="158">
        <f t="shared" si="1"/>
        <v>-5.4965531687995099</v>
      </c>
      <c r="Z32" s="158">
        <f t="shared" si="2"/>
        <v>4.5034468312004901</v>
      </c>
      <c r="AA32" s="158">
        <f t="shared" si="3"/>
        <v>-3.5761488595705146</v>
      </c>
      <c r="AB32" s="158">
        <f t="shared" si="4"/>
        <v>2.5830425219714956</v>
      </c>
      <c r="AC32" s="158">
        <f t="shared" si="5"/>
        <v>0.46139941968320347</v>
      </c>
      <c r="AD32" s="158">
        <f t="shared" si="6"/>
        <v>-4.5386005803167961</v>
      </c>
      <c r="AE32" s="158">
        <f t="shared" si="7"/>
        <v>5.4613994196832039</v>
      </c>
      <c r="AF32" s="158">
        <f t="shared" si="8"/>
        <v>-1.8932735658650839</v>
      </c>
      <c r="AG32" s="158">
        <f t="shared" si="9"/>
        <v>2.8160724052314907</v>
      </c>
      <c r="AH32" s="158">
        <f t="shared" si="10"/>
        <v>-0.55984949794873329</v>
      </c>
      <c r="AI32" s="158">
        <f t="shared" si="11"/>
        <v>-5.5598494979487336</v>
      </c>
      <c r="AJ32" s="158">
        <f t="shared" si="12"/>
        <v>4.4401505020512664</v>
      </c>
      <c r="AK32" s="158">
        <f t="shared" si="13"/>
        <v>-2.5523485746977128</v>
      </c>
      <c r="AL32" s="158">
        <f t="shared" si="14"/>
        <v>1.432649578800246</v>
      </c>
      <c r="AM32" s="158">
        <f t="shared" si="15"/>
        <v>-0.45165244351237183</v>
      </c>
      <c r="AN32" s="158">
        <f t="shared" si="16"/>
        <v>-5.4516524435123719</v>
      </c>
      <c r="AO32" s="158">
        <f t="shared" si="17"/>
        <v>4.5483475564876281</v>
      </c>
      <c r="AP32" s="158">
        <f t="shared" si="18"/>
        <v>-3.4042903795792436</v>
      </c>
      <c r="AQ32" s="158">
        <f t="shared" si="19"/>
        <v>2.5009854925544999</v>
      </c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</row>
    <row r="33" spans="1:130" s="5" customFormat="1" x14ac:dyDescent="0.25">
      <c r="A33" s="36" t="s">
        <v>22</v>
      </c>
      <c r="B33" s="49" t="s">
        <v>102</v>
      </c>
      <c r="C33" s="36" t="s">
        <v>203</v>
      </c>
      <c r="D33" s="40" t="s">
        <v>85</v>
      </c>
      <c r="E33" s="134">
        <v>445.98889000000003</v>
      </c>
      <c r="F33" s="134">
        <f t="shared" si="20"/>
        <v>450.40000000000003</v>
      </c>
      <c r="G33" s="194">
        <v>4.2013499999999997</v>
      </c>
      <c r="H33" s="194">
        <v>0.20976</v>
      </c>
      <c r="I33" s="188">
        <f t="shared" si="21"/>
        <v>4.4111099999999999</v>
      </c>
      <c r="J33" s="38">
        <f t="shared" si="22"/>
        <v>9853.8484166787512</v>
      </c>
      <c r="K33" s="90"/>
      <c r="L33" s="89">
        <v>450.3</v>
      </c>
      <c r="M33" s="94">
        <v>4.1700999999999997</v>
      </c>
      <c r="N33" s="94">
        <v>0.2114</v>
      </c>
      <c r="O33" s="94">
        <v>4.3815</v>
      </c>
      <c r="P33" s="90">
        <v>9789</v>
      </c>
      <c r="Q33" s="38">
        <f t="shared" si="25"/>
        <v>95.175168321351137</v>
      </c>
      <c r="R33" s="38">
        <f t="shared" si="26"/>
        <v>-0.74380853773191957</v>
      </c>
      <c r="S33" s="38">
        <f t="shared" si="27"/>
        <v>4.8248316786488648</v>
      </c>
      <c r="T33" s="38">
        <f t="shared" si="28"/>
        <v>0.78184591914569157</v>
      </c>
      <c r="U33" s="38">
        <f t="shared" si="23"/>
        <v>-0.67125961492685315</v>
      </c>
      <c r="V33" s="38">
        <f t="shared" si="24"/>
        <v>-0.65810243811938385</v>
      </c>
      <c r="W33" s="175"/>
      <c r="X33" s="158">
        <f t="shared" si="0"/>
        <v>-0.49655316879950956</v>
      </c>
      <c r="Y33" s="158">
        <f t="shared" si="1"/>
        <v>-5.4965531687995099</v>
      </c>
      <c r="Z33" s="158">
        <f t="shared" si="2"/>
        <v>4.5034468312004901</v>
      </c>
      <c r="AA33" s="158">
        <f t="shared" si="3"/>
        <v>-3.5761488595705146</v>
      </c>
      <c r="AB33" s="158">
        <f t="shared" si="4"/>
        <v>2.5830425219714956</v>
      </c>
      <c r="AC33" s="158">
        <f t="shared" si="5"/>
        <v>0.46139941968320347</v>
      </c>
      <c r="AD33" s="158">
        <f t="shared" si="6"/>
        <v>-4.5386005803167961</v>
      </c>
      <c r="AE33" s="158">
        <f t="shared" si="7"/>
        <v>5.4613994196832039</v>
      </c>
      <c r="AF33" s="158">
        <f t="shared" si="8"/>
        <v>-1.8932735658650839</v>
      </c>
      <c r="AG33" s="158">
        <f t="shared" si="9"/>
        <v>2.8160724052314907</v>
      </c>
      <c r="AH33" s="158">
        <f t="shared" si="10"/>
        <v>-0.55984949794873329</v>
      </c>
      <c r="AI33" s="158">
        <f t="shared" si="11"/>
        <v>-5.5598494979487336</v>
      </c>
      <c r="AJ33" s="158">
        <f t="shared" si="12"/>
        <v>4.4401505020512664</v>
      </c>
      <c r="AK33" s="158">
        <f t="shared" si="13"/>
        <v>-2.5523485746977128</v>
      </c>
      <c r="AL33" s="158">
        <f t="shared" si="14"/>
        <v>1.432649578800246</v>
      </c>
      <c r="AM33" s="158">
        <f t="shared" si="15"/>
        <v>-0.45165244351237183</v>
      </c>
      <c r="AN33" s="158">
        <f t="shared" si="16"/>
        <v>-5.4516524435123719</v>
      </c>
      <c r="AO33" s="158">
        <f t="shared" si="17"/>
        <v>4.5483475564876281</v>
      </c>
      <c r="AP33" s="158">
        <f t="shared" si="18"/>
        <v>-3.4042903795792436</v>
      </c>
      <c r="AQ33" s="158">
        <f t="shared" si="19"/>
        <v>2.5009854925544999</v>
      </c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</row>
    <row r="34" spans="1:130" s="5" customFormat="1" x14ac:dyDescent="0.25">
      <c r="A34" s="36" t="s">
        <v>23</v>
      </c>
      <c r="B34" s="49" t="s">
        <v>103</v>
      </c>
      <c r="C34" s="36" t="s">
        <v>43</v>
      </c>
      <c r="D34" s="40" t="s">
        <v>83</v>
      </c>
      <c r="E34" s="134">
        <v>446.78728999999998</v>
      </c>
      <c r="F34" s="134">
        <f t="shared" si="20"/>
        <v>451.2</v>
      </c>
      <c r="G34" s="194">
        <v>4.2023999999999999</v>
      </c>
      <c r="H34" s="194">
        <v>0.21031</v>
      </c>
      <c r="I34" s="188">
        <f t="shared" si="21"/>
        <v>4.4127099999999997</v>
      </c>
      <c r="J34" s="38">
        <f t="shared" si="22"/>
        <v>9839.8597291884798</v>
      </c>
      <c r="K34" s="90"/>
      <c r="L34" s="90">
        <v>451.2</v>
      </c>
      <c r="M34" s="94">
        <v>4.1896000000000004</v>
      </c>
      <c r="N34" s="94">
        <v>0.21229999999999999</v>
      </c>
      <c r="O34" s="94">
        <v>4.4019000000000004</v>
      </c>
      <c r="P34" s="90">
        <v>9816</v>
      </c>
      <c r="Q34" s="38">
        <f t="shared" si="25"/>
        <v>95.177082623412616</v>
      </c>
      <c r="R34" s="38">
        <f t="shared" si="26"/>
        <v>-0.30458785455928705</v>
      </c>
      <c r="S34" s="38">
        <f t="shared" si="27"/>
        <v>4.8229173765873821</v>
      </c>
      <c r="T34" s="38">
        <f t="shared" si="28"/>
        <v>0.94622224335504346</v>
      </c>
      <c r="U34" s="38">
        <f t="shared" si="23"/>
        <v>-0.2449741768663547</v>
      </c>
      <c r="V34" s="38">
        <f t="shared" si="24"/>
        <v>-0.24248037924467047</v>
      </c>
      <c r="W34" s="175"/>
      <c r="X34" s="158">
        <f t="shared" si="0"/>
        <v>-0.49655316879950956</v>
      </c>
      <c r="Y34" s="158">
        <f t="shared" si="1"/>
        <v>-5.4965531687995099</v>
      </c>
      <c r="Z34" s="158">
        <f t="shared" si="2"/>
        <v>4.5034468312004901</v>
      </c>
      <c r="AA34" s="158">
        <f t="shared" si="3"/>
        <v>-3.5761488595705146</v>
      </c>
      <c r="AB34" s="158">
        <f t="shared" si="4"/>
        <v>2.5830425219714956</v>
      </c>
      <c r="AC34" s="158">
        <f t="shared" si="5"/>
        <v>0.46139941968320347</v>
      </c>
      <c r="AD34" s="158">
        <f t="shared" si="6"/>
        <v>-4.5386005803167961</v>
      </c>
      <c r="AE34" s="158">
        <f t="shared" si="7"/>
        <v>5.4613994196832039</v>
      </c>
      <c r="AF34" s="158">
        <f t="shared" si="8"/>
        <v>-1.8932735658650839</v>
      </c>
      <c r="AG34" s="158">
        <f t="shared" si="9"/>
        <v>2.8160724052314907</v>
      </c>
      <c r="AH34" s="158">
        <f t="shared" si="10"/>
        <v>-0.55984949794873329</v>
      </c>
      <c r="AI34" s="158">
        <f t="shared" si="11"/>
        <v>-5.5598494979487336</v>
      </c>
      <c r="AJ34" s="158">
        <f t="shared" si="12"/>
        <v>4.4401505020512664</v>
      </c>
      <c r="AK34" s="158">
        <f t="shared" si="13"/>
        <v>-2.5523485746977128</v>
      </c>
      <c r="AL34" s="158">
        <f t="shared" si="14"/>
        <v>1.432649578800246</v>
      </c>
      <c r="AM34" s="158">
        <f t="shared" si="15"/>
        <v>-0.45165244351237183</v>
      </c>
      <c r="AN34" s="158">
        <f t="shared" si="16"/>
        <v>-5.4516524435123719</v>
      </c>
      <c r="AO34" s="158">
        <f t="shared" si="17"/>
        <v>4.5483475564876281</v>
      </c>
      <c r="AP34" s="158">
        <f t="shared" si="18"/>
        <v>-3.4042903795792436</v>
      </c>
      <c r="AQ34" s="158">
        <f t="shared" si="19"/>
        <v>2.5009854925544999</v>
      </c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</row>
    <row r="35" spans="1:130" s="5" customFormat="1" x14ac:dyDescent="0.25">
      <c r="A35" s="36" t="s">
        <v>23</v>
      </c>
      <c r="B35" s="49" t="s">
        <v>103</v>
      </c>
      <c r="C35" s="36" t="s">
        <v>43</v>
      </c>
      <c r="D35" s="40" t="s">
        <v>84</v>
      </c>
      <c r="E35" s="134">
        <v>447.88745000000006</v>
      </c>
      <c r="F35" s="134">
        <f t="shared" si="20"/>
        <v>452.30000000000007</v>
      </c>
      <c r="G35" s="194">
        <v>4.2023999999999999</v>
      </c>
      <c r="H35" s="194">
        <v>0.21015</v>
      </c>
      <c r="I35" s="188">
        <f t="shared" si="21"/>
        <v>4.4125499999999995</v>
      </c>
      <c r="J35" s="38">
        <f t="shared" si="22"/>
        <v>9815.4247126781247</v>
      </c>
      <c r="K35" s="90"/>
      <c r="L35" s="89">
        <v>452.2</v>
      </c>
      <c r="M35" s="94">
        <v>4.1839000000000004</v>
      </c>
      <c r="N35" s="94">
        <v>0.21190000000000001</v>
      </c>
      <c r="O35" s="94">
        <v>4.3958000000000004</v>
      </c>
      <c r="P35" s="90">
        <v>9780</v>
      </c>
      <c r="Q35" s="38">
        <f t="shared" si="25"/>
        <v>95.179489512716685</v>
      </c>
      <c r="R35" s="38">
        <f t="shared" si="26"/>
        <v>-0.44022463354272601</v>
      </c>
      <c r="S35" s="38">
        <f t="shared" si="27"/>
        <v>4.8205104872833155</v>
      </c>
      <c r="T35" s="38">
        <f t="shared" si="28"/>
        <v>0.83273852010468785</v>
      </c>
      <c r="U35" s="38">
        <f t="shared" si="23"/>
        <v>-0.37959909802719866</v>
      </c>
      <c r="V35" s="38">
        <f t="shared" si="24"/>
        <v>-0.36090860777902217</v>
      </c>
      <c r="W35" s="175"/>
      <c r="X35" s="158">
        <f t="shared" si="0"/>
        <v>-0.49655316879950956</v>
      </c>
      <c r="Y35" s="158">
        <f t="shared" si="1"/>
        <v>-5.4965531687995099</v>
      </c>
      <c r="Z35" s="158">
        <f t="shared" si="2"/>
        <v>4.5034468312004901</v>
      </c>
      <c r="AA35" s="158">
        <f t="shared" si="3"/>
        <v>-3.5761488595705146</v>
      </c>
      <c r="AB35" s="158">
        <f t="shared" si="4"/>
        <v>2.5830425219714956</v>
      </c>
      <c r="AC35" s="158">
        <f t="shared" si="5"/>
        <v>0.46139941968320347</v>
      </c>
      <c r="AD35" s="158">
        <f t="shared" si="6"/>
        <v>-4.5386005803167961</v>
      </c>
      <c r="AE35" s="158">
        <f t="shared" si="7"/>
        <v>5.4613994196832039</v>
      </c>
      <c r="AF35" s="158">
        <f t="shared" si="8"/>
        <v>-1.8932735658650839</v>
      </c>
      <c r="AG35" s="158">
        <f t="shared" si="9"/>
        <v>2.8160724052314907</v>
      </c>
      <c r="AH35" s="158">
        <f t="shared" si="10"/>
        <v>-0.55984949794873329</v>
      </c>
      <c r="AI35" s="158">
        <f t="shared" si="11"/>
        <v>-5.5598494979487336</v>
      </c>
      <c r="AJ35" s="158">
        <f t="shared" si="12"/>
        <v>4.4401505020512664</v>
      </c>
      <c r="AK35" s="158">
        <f t="shared" si="13"/>
        <v>-2.5523485746977128</v>
      </c>
      <c r="AL35" s="158">
        <f t="shared" si="14"/>
        <v>1.432649578800246</v>
      </c>
      <c r="AM35" s="158">
        <f t="shared" si="15"/>
        <v>-0.45165244351237183</v>
      </c>
      <c r="AN35" s="158">
        <f t="shared" si="16"/>
        <v>-5.4516524435123719</v>
      </c>
      <c r="AO35" s="158">
        <f t="shared" si="17"/>
        <v>4.5483475564876281</v>
      </c>
      <c r="AP35" s="158">
        <f t="shared" si="18"/>
        <v>-3.4042903795792436</v>
      </c>
      <c r="AQ35" s="158">
        <f t="shared" si="19"/>
        <v>2.5009854925544999</v>
      </c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</row>
    <row r="36" spans="1:130" s="5" customFormat="1" x14ac:dyDescent="0.25">
      <c r="A36" s="187" t="s">
        <v>23</v>
      </c>
      <c r="B36" s="132" t="s">
        <v>103</v>
      </c>
      <c r="C36" s="36" t="s">
        <v>43</v>
      </c>
      <c r="D36" s="40" t="s">
        <v>85</v>
      </c>
      <c r="E36" s="134">
        <v>447.18967999999995</v>
      </c>
      <c r="F36" s="134">
        <f t="shared" si="20"/>
        <v>451.59999999999997</v>
      </c>
      <c r="G36" s="194">
        <v>4.2005600000000003</v>
      </c>
      <c r="H36" s="194">
        <v>0.20976</v>
      </c>
      <c r="I36" s="188">
        <f t="shared" si="21"/>
        <v>4.4103200000000005</v>
      </c>
      <c r="J36" s="38">
        <f t="shared" si="22"/>
        <v>9825.7335632445283</v>
      </c>
      <c r="K36" s="90"/>
      <c r="L36" s="89">
        <v>451.5</v>
      </c>
      <c r="M36" s="90">
        <v>4.1830999999999996</v>
      </c>
      <c r="N36" s="94">
        <v>0.21179999999999999</v>
      </c>
      <c r="O36" s="90">
        <v>4.3948999999999998</v>
      </c>
      <c r="P36" s="90">
        <v>9793</v>
      </c>
      <c r="Q36" s="38">
        <f t="shared" si="25"/>
        <v>95.18077771962956</v>
      </c>
      <c r="R36" s="38">
        <f t="shared" si="26"/>
        <v>-0.41565886453236461</v>
      </c>
      <c r="S36" s="38">
        <f t="shared" si="27"/>
        <v>4.819222280370429</v>
      </c>
      <c r="T36" s="38">
        <f t="shared" si="28"/>
        <v>0.97254004576658382</v>
      </c>
      <c r="U36" s="38">
        <f t="shared" si="23"/>
        <v>-0.34963449364219951</v>
      </c>
      <c r="V36" s="38">
        <f t="shared" si="24"/>
        <v>-0.33314116481822736</v>
      </c>
      <c r="W36" s="175"/>
      <c r="X36" s="158">
        <f t="shared" ref="X36:X69" si="29">$R$74</f>
        <v>-0.49655316879950956</v>
      </c>
      <c r="Y36" s="158">
        <f t="shared" ref="Y36:Y69" si="30">$R$74-5</f>
        <v>-5.4965531687995099</v>
      </c>
      <c r="Z36" s="158">
        <f t="shared" ref="Z36:Z69" si="31">$R$74+5</f>
        <v>4.5034468312004901</v>
      </c>
      <c r="AA36" s="158">
        <f t="shared" ref="AA36:AA69" si="32">($R$74-(3*$R$77))</f>
        <v>-3.5761488595705146</v>
      </c>
      <c r="AB36" s="158">
        <f t="shared" ref="AB36:AB69" si="33">($R$74+(3*$R$77))</f>
        <v>2.5830425219714956</v>
      </c>
      <c r="AC36" s="158">
        <f t="shared" ref="AC36:AC69" si="34">$T$74</f>
        <v>0.46139941968320347</v>
      </c>
      <c r="AD36" s="158">
        <f t="shared" ref="AD36:AD69" si="35">$T$74-5</f>
        <v>-4.5386005803167961</v>
      </c>
      <c r="AE36" s="158">
        <f t="shared" ref="AE36:AE69" si="36">$T$74+5</f>
        <v>5.4613994196832039</v>
      </c>
      <c r="AF36" s="158">
        <f t="shared" ref="AF36:AF69" si="37">($T$74-(3*$T$77))</f>
        <v>-1.8932735658650839</v>
      </c>
      <c r="AG36" s="158">
        <f t="shared" ref="AG36:AG69" si="38">($T$74+(3*$T$77))</f>
        <v>2.8160724052314907</v>
      </c>
      <c r="AH36" s="158">
        <f t="shared" ref="AH36:AH69" si="39">$U$74</f>
        <v>-0.55984949794873329</v>
      </c>
      <c r="AI36" s="158">
        <f t="shared" ref="AI36:AI69" si="40">$U$74-5</f>
        <v>-5.5598494979487336</v>
      </c>
      <c r="AJ36" s="158">
        <f t="shared" ref="AJ36:AJ69" si="41">$U$74+5</f>
        <v>4.4401505020512664</v>
      </c>
      <c r="AK36" s="158">
        <f t="shared" ref="AK36:AK69" si="42">($U$74-(3*$U$77))</f>
        <v>-2.5523485746977128</v>
      </c>
      <c r="AL36" s="158">
        <f t="shared" ref="AL36:AL69" si="43">($U$74+(3*$U$77))</f>
        <v>1.432649578800246</v>
      </c>
      <c r="AM36" s="158">
        <f t="shared" ref="AM36:AM69" si="44">$V$74</f>
        <v>-0.45165244351237183</v>
      </c>
      <c r="AN36" s="158">
        <f t="shared" ref="AN36:AN69" si="45">$V$74-5</f>
        <v>-5.4516524435123719</v>
      </c>
      <c r="AO36" s="158">
        <f t="shared" ref="AO36:AO69" si="46">$V$74+5</f>
        <v>4.5483475564876281</v>
      </c>
      <c r="AP36" s="158">
        <f t="shared" ref="AP36:AP69" si="47">($V$74-(3*$V$77))</f>
        <v>-3.4042903795792436</v>
      </c>
      <c r="AQ36" s="158">
        <f t="shared" ref="AQ36:AQ69" si="48">($V$74+(3*$V$77))</f>
        <v>2.5009854925544999</v>
      </c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</row>
    <row r="37" spans="1:130" s="5" customFormat="1" x14ac:dyDescent="0.25">
      <c r="A37" s="36" t="s">
        <v>42</v>
      </c>
      <c r="B37" s="49" t="s">
        <v>182</v>
      </c>
      <c r="C37" s="36" t="s">
        <v>194</v>
      </c>
      <c r="D37" s="40" t="s">
        <v>83</v>
      </c>
      <c r="E37" s="134">
        <v>446.68741999999997</v>
      </c>
      <c r="F37" s="134">
        <f t="shared" si="20"/>
        <v>451.09999999999997</v>
      </c>
      <c r="G37" s="194">
        <v>4.2022500000000003</v>
      </c>
      <c r="H37" s="194">
        <v>0.21032999999999999</v>
      </c>
      <c r="I37" s="188">
        <f t="shared" si="21"/>
        <v>4.4125800000000002</v>
      </c>
      <c r="J37" s="38">
        <f t="shared" si="22"/>
        <v>9841.7626723142985</v>
      </c>
      <c r="K37" s="90">
        <v>446.3</v>
      </c>
      <c r="L37" s="90"/>
      <c r="M37" s="94">
        <v>4.1653000000000002</v>
      </c>
      <c r="N37" s="94">
        <v>0.2137</v>
      </c>
      <c r="O37" s="94">
        <v>4.3789999999999996</v>
      </c>
      <c r="P37" s="90">
        <v>9811.3240999999998</v>
      </c>
      <c r="Q37" s="38">
        <f t="shared" si="25"/>
        <v>95.119890385932877</v>
      </c>
      <c r="R37" s="38">
        <f t="shared" si="26"/>
        <v>-0.87929085608900082</v>
      </c>
      <c r="S37" s="38">
        <f t="shared" si="27"/>
        <v>4.8801096140671394</v>
      </c>
      <c r="T37" s="38">
        <f t="shared" si="28"/>
        <v>1.6022440926163704</v>
      </c>
      <c r="U37" s="38">
        <f t="shared" si="23"/>
        <v>-0.76100603275182788</v>
      </c>
      <c r="V37" s="38">
        <f t="shared" si="24"/>
        <v>-0.30927968218462437</v>
      </c>
      <c r="W37" s="175"/>
      <c r="X37" s="158">
        <f t="shared" si="29"/>
        <v>-0.49655316879950956</v>
      </c>
      <c r="Y37" s="158">
        <f t="shared" si="30"/>
        <v>-5.4965531687995099</v>
      </c>
      <c r="Z37" s="158">
        <f t="shared" si="31"/>
        <v>4.5034468312004901</v>
      </c>
      <c r="AA37" s="158">
        <f t="shared" si="32"/>
        <v>-3.5761488595705146</v>
      </c>
      <c r="AB37" s="158">
        <f t="shared" si="33"/>
        <v>2.5830425219714956</v>
      </c>
      <c r="AC37" s="158">
        <f t="shared" si="34"/>
        <v>0.46139941968320347</v>
      </c>
      <c r="AD37" s="158">
        <f t="shared" si="35"/>
        <v>-4.5386005803167961</v>
      </c>
      <c r="AE37" s="158">
        <f t="shared" si="36"/>
        <v>5.4613994196832039</v>
      </c>
      <c r="AF37" s="158">
        <f t="shared" si="37"/>
        <v>-1.8932735658650839</v>
      </c>
      <c r="AG37" s="158">
        <f t="shared" si="38"/>
        <v>2.8160724052314907</v>
      </c>
      <c r="AH37" s="158">
        <f t="shared" si="39"/>
        <v>-0.55984949794873329</v>
      </c>
      <c r="AI37" s="158">
        <f t="shared" si="40"/>
        <v>-5.5598494979487336</v>
      </c>
      <c r="AJ37" s="158">
        <f t="shared" si="41"/>
        <v>4.4401505020512664</v>
      </c>
      <c r="AK37" s="158">
        <f t="shared" si="42"/>
        <v>-2.5523485746977128</v>
      </c>
      <c r="AL37" s="158">
        <f t="shared" si="43"/>
        <v>1.432649578800246</v>
      </c>
      <c r="AM37" s="158">
        <f t="shared" si="44"/>
        <v>-0.45165244351237183</v>
      </c>
      <c r="AN37" s="158">
        <f t="shared" si="45"/>
        <v>-5.4516524435123719</v>
      </c>
      <c r="AO37" s="158">
        <f t="shared" si="46"/>
        <v>4.5483475564876281</v>
      </c>
      <c r="AP37" s="158">
        <f t="shared" si="47"/>
        <v>-3.4042903795792436</v>
      </c>
      <c r="AQ37" s="158">
        <f t="shared" si="48"/>
        <v>2.5009854925544999</v>
      </c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</row>
    <row r="38" spans="1:130" s="5" customFormat="1" x14ac:dyDescent="0.25">
      <c r="A38" s="36" t="s">
        <v>42</v>
      </c>
      <c r="B38" s="49" t="s">
        <v>182</v>
      </c>
      <c r="C38" s="36" t="s">
        <v>194</v>
      </c>
      <c r="D38" s="40" t="s">
        <v>84</v>
      </c>
      <c r="E38" s="134">
        <v>446.5881</v>
      </c>
      <c r="F38" s="134">
        <f t="shared" si="20"/>
        <v>450.99999999999994</v>
      </c>
      <c r="G38" s="194">
        <v>4.2018300000000002</v>
      </c>
      <c r="H38" s="194">
        <v>0.21007000000000001</v>
      </c>
      <c r="I38" s="188">
        <f t="shared" si="21"/>
        <v>4.4119000000000002</v>
      </c>
      <c r="J38" s="38">
        <f t="shared" si="22"/>
        <v>9842.4319581431337</v>
      </c>
      <c r="K38" s="90">
        <v>446.2</v>
      </c>
      <c r="L38" s="90"/>
      <c r="M38" s="94">
        <v>4.1756000000000002</v>
      </c>
      <c r="N38" s="90">
        <v>0.21160000000000001</v>
      </c>
      <c r="O38" s="90">
        <v>4.3872</v>
      </c>
      <c r="P38" s="94">
        <v>9832.0800999999992</v>
      </c>
      <c r="Q38" s="38">
        <f t="shared" si="25"/>
        <v>95.176878191101395</v>
      </c>
      <c r="R38" s="38">
        <f t="shared" si="26"/>
        <v>-0.62425181409052666</v>
      </c>
      <c r="S38" s="38">
        <f t="shared" si="27"/>
        <v>4.8231218088986143</v>
      </c>
      <c r="T38" s="38">
        <f t="shared" si="28"/>
        <v>0.72832865235397892</v>
      </c>
      <c r="U38" s="38">
        <f t="shared" si="23"/>
        <v>-0.55984949794873329</v>
      </c>
      <c r="V38" s="38">
        <f t="shared" si="24"/>
        <v>-0.10517581617183387</v>
      </c>
      <c r="W38" s="175"/>
      <c r="X38" s="158">
        <f t="shared" si="29"/>
        <v>-0.49655316879950956</v>
      </c>
      <c r="Y38" s="158">
        <f t="shared" si="30"/>
        <v>-5.4965531687995099</v>
      </c>
      <c r="Z38" s="158">
        <f t="shared" si="31"/>
        <v>4.5034468312004901</v>
      </c>
      <c r="AA38" s="158">
        <f t="shared" si="32"/>
        <v>-3.5761488595705146</v>
      </c>
      <c r="AB38" s="158">
        <f t="shared" si="33"/>
        <v>2.5830425219714956</v>
      </c>
      <c r="AC38" s="158">
        <f t="shared" si="34"/>
        <v>0.46139941968320347</v>
      </c>
      <c r="AD38" s="158">
        <f t="shared" si="35"/>
        <v>-4.5386005803167961</v>
      </c>
      <c r="AE38" s="158">
        <f t="shared" si="36"/>
        <v>5.4613994196832039</v>
      </c>
      <c r="AF38" s="158">
        <f t="shared" si="37"/>
        <v>-1.8932735658650839</v>
      </c>
      <c r="AG38" s="158">
        <f t="shared" si="38"/>
        <v>2.8160724052314907</v>
      </c>
      <c r="AH38" s="158">
        <f t="shared" si="39"/>
        <v>-0.55984949794873329</v>
      </c>
      <c r="AI38" s="158">
        <f t="shared" si="40"/>
        <v>-5.5598494979487336</v>
      </c>
      <c r="AJ38" s="158">
        <f t="shared" si="41"/>
        <v>4.4401505020512664</v>
      </c>
      <c r="AK38" s="158">
        <f t="shared" si="42"/>
        <v>-2.5523485746977128</v>
      </c>
      <c r="AL38" s="158">
        <f t="shared" si="43"/>
        <v>1.432649578800246</v>
      </c>
      <c r="AM38" s="158">
        <f t="shared" si="44"/>
        <v>-0.45165244351237183</v>
      </c>
      <c r="AN38" s="158">
        <f t="shared" si="45"/>
        <v>-5.4516524435123719</v>
      </c>
      <c r="AO38" s="158">
        <f t="shared" si="46"/>
        <v>4.5483475564876281</v>
      </c>
      <c r="AP38" s="158">
        <f t="shared" si="47"/>
        <v>-3.4042903795792436</v>
      </c>
      <c r="AQ38" s="158">
        <f t="shared" si="48"/>
        <v>2.5009854925544999</v>
      </c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</row>
    <row r="39" spans="1:130" s="5" customFormat="1" x14ac:dyDescent="0.25">
      <c r="A39" s="187" t="s">
        <v>42</v>
      </c>
      <c r="B39" s="132" t="s">
        <v>182</v>
      </c>
      <c r="C39" s="36" t="s">
        <v>194</v>
      </c>
      <c r="D39" s="40" t="s">
        <v>85</v>
      </c>
      <c r="E39" s="134">
        <v>446.58722999999998</v>
      </c>
      <c r="F39" s="134">
        <f t="shared" si="20"/>
        <v>450.99999999999994</v>
      </c>
      <c r="G39" s="194">
        <v>4.2026399999999997</v>
      </c>
      <c r="H39" s="194">
        <v>0.21013000000000001</v>
      </c>
      <c r="I39" s="188">
        <f t="shared" si="21"/>
        <v>4.4127700000000001</v>
      </c>
      <c r="J39" s="38">
        <f t="shared" si="22"/>
        <v>9844.3847225081081</v>
      </c>
      <c r="K39" s="89">
        <v>446.2</v>
      </c>
      <c r="L39" s="89"/>
      <c r="M39" s="94">
        <v>4.1635</v>
      </c>
      <c r="N39" s="94">
        <v>0.21460000000000001</v>
      </c>
      <c r="O39" s="94">
        <v>4.3780999999999999</v>
      </c>
      <c r="P39" s="94">
        <v>9811.4861999999994</v>
      </c>
      <c r="Q39" s="38">
        <f t="shared" si="25"/>
        <v>95.098330325940481</v>
      </c>
      <c r="R39" s="38">
        <f t="shared" si="26"/>
        <v>-0.93131936116345282</v>
      </c>
      <c r="S39" s="38">
        <f t="shared" si="27"/>
        <v>4.9016696740595238</v>
      </c>
      <c r="T39" s="38">
        <f t="shared" si="28"/>
        <v>2.1272545567029941</v>
      </c>
      <c r="U39" s="38">
        <f t="shared" si="23"/>
        <v>-0.78567430434852026</v>
      </c>
      <c r="V39" s="38">
        <f t="shared" si="24"/>
        <v>-0.33418566457373261</v>
      </c>
      <c r="W39" s="175"/>
      <c r="X39" s="158">
        <f t="shared" si="29"/>
        <v>-0.49655316879950956</v>
      </c>
      <c r="Y39" s="158">
        <f t="shared" si="30"/>
        <v>-5.4965531687995099</v>
      </c>
      <c r="Z39" s="158">
        <f t="shared" si="31"/>
        <v>4.5034468312004901</v>
      </c>
      <c r="AA39" s="158">
        <f t="shared" si="32"/>
        <v>-3.5761488595705146</v>
      </c>
      <c r="AB39" s="158">
        <f t="shared" si="33"/>
        <v>2.5830425219714956</v>
      </c>
      <c r="AC39" s="158">
        <f t="shared" si="34"/>
        <v>0.46139941968320347</v>
      </c>
      <c r="AD39" s="158">
        <f t="shared" si="35"/>
        <v>-4.5386005803167961</v>
      </c>
      <c r="AE39" s="158">
        <f t="shared" si="36"/>
        <v>5.4613994196832039</v>
      </c>
      <c r="AF39" s="158">
        <f t="shared" si="37"/>
        <v>-1.8932735658650839</v>
      </c>
      <c r="AG39" s="158">
        <f t="shared" si="38"/>
        <v>2.8160724052314907</v>
      </c>
      <c r="AH39" s="158">
        <f t="shared" si="39"/>
        <v>-0.55984949794873329</v>
      </c>
      <c r="AI39" s="158">
        <f t="shared" si="40"/>
        <v>-5.5598494979487336</v>
      </c>
      <c r="AJ39" s="158">
        <f t="shared" si="41"/>
        <v>4.4401505020512664</v>
      </c>
      <c r="AK39" s="158">
        <f t="shared" si="42"/>
        <v>-2.5523485746977128</v>
      </c>
      <c r="AL39" s="158">
        <f t="shared" si="43"/>
        <v>1.432649578800246</v>
      </c>
      <c r="AM39" s="158">
        <f t="shared" si="44"/>
        <v>-0.45165244351237183</v>
      </c>
      <c r="AN39" s="158">
        <f t="shared" si="45"/>
        <v>-5.4516524435123719</v>
      </c>
      <c r="AO39" s="158">
        <f t="shared" si="46"/>
        <v>4.5483475564876281</v>
      </c>
      <c r="AP39" s="158">
        <f t="shared" si="47"/>
        <v>-3.4042903795792436</v>
      </c>
      <c r="AQ39" s="158">
        <f t="shared" si="48"/>
        <v>2.5009854925544999</v>
      </c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</row>
    <row r="40" spans="1:130" s="5" customFormat="1" x14ac:dyDescent="0.25">
      <c r="A40" s="36" t="s">
        <v>52</v>
      </c>
      <c r="B40" s="49" t="s">
        <v>104</v>
      </c>
      <c r="C40" s="36" t="s">
        <v>171</v>
      </c>
      <c r="D40" s="40" t="s">
        <v>83</v>
      </c>
      <c r="E40" s="134">
        <v>446.48872000000006</v>
      </c>
      <c r="F40" s="134">
        <f t="shared" si="20"/>
        <v>450.90000000000003</v>
      </c>
      <c r="G40" s="194">
        <v>4.2013999999999996</v>
      </c>
      <c r="H40" s="194">
        <v>0.20988000000000001</v>
      </c>
      <c r="I40" s="188">
        <f t="shared" si="21"/>
        <v>4.4112799999999996</v>
      </c>
      <c r="J40" s="38">
        <f t="shared" si="22"/>
        <v>9843.2362446256229</v>
      </c>
      <c r="K40" s="90"/>
      <c r="L40" s="89">
        <v>450.9</v>
      </c>
      <c r="M40" s="94">
        <v>4.1528</v>
      </c>
      <c r="N40" s="94">
        <v>0.21149999999999999</v>
      </c>
      <c r="O40" s="90">
        <v>4.3643000000000001</v>
      </c>
      <c r="P40" s="93">
        <v>9737.77</v>
      </c>
      <c r="Q40" s="38">
        <f t="shared" si="25"/>
        <v>95.15386201681828</v>
      </c>
      <c r="R40" s="38">
        <f t="shared" si="26"/>
        <v>-1.1567572713857175</v>
      </c>
      <c r="S40" s="38">
        <f t="shared" si="27"/>
        <v>4.8461379831817242</v>
      </c>
      <c r="T40" s="38">
        <f t="shared" si="28"/>
        <v>0.77186963979415979</v>
      </c>
      <c r="U40" s="38">
        <f t="shared" si="23"/>
        <v>-1.0649970076712332</v>
      </c>
      <c r="V40" s="38">
        <f t="shared" si="24"/>
        <v>-1.0714590405488513</v>
      </c>
      <c r="W40" s="175"/>
      <c r="X40" s="158">
        <f t="shared" si="29"/>
        <v>-0.49655316879950956</v>
      </c>
      <c r="Y40" s="158">
        <f t="shared" si="30"/>
        <v>-5.4965531687995099</v>
      </c>
      <c r="Z40" s="158">
        <f t="shared" si="31"/>
        <v>4.5034468312004901</v>
      </c>
      <c r="AA40" s="158">
        <f t="shared" si="32"/>
        <v>-3.5761488595705146</v>
      </c>
      <c r="AB40" s="158">
        <f t="shared" si="33"/>
        <v>2.5830425219714956</v>
      </c>
      <c r="AC40" s="158">
        <f t="shared" si="34"/>
        <v>0.46139941968320347</v>
      </c>
      <c r="AD40" s="158">
        <f t="shared" si="35"/>
        <v>-4.5386005803167961</v>
      </c>
      <c r="AE40" s="158">
        <f t="shared" si="36"/>
        <v>5.4613994196832039</v>
      </c>
      <c r="AF40" s="158">
        <f t="shared" si="37"/>
        <v>-1.8932735658650839</v>
      </c>
      <c r="AG40" s="158">
        <f t="shared" si="38"/>
        <v>2.8160724052314907</v>
      </c>
      <c r="AH40" s="158">
        <f t="shared" si="39"/>
        <v>-0.55984949794873329</v>
      </c>
      <c r="AI40" s="158">
        <f t="shared" si="40"/>
        <v>-5.5598494979487336</v>
      </c>
      <c r="AJ40" s="158">
        <f t="shared" si="41"/>
        <v>4.4401505020512664</v>
      </c>
      <c r="AK40" s="158">
        <f t="shared" si="42"/>
        <v>-2.5523485746977128</v>
      </c>
      <c r="AL40" s="158">
        <f t="shared" si="43"/>
        <v>1.432649578800246</v>
      </c>
      <c r="AM40" s="158">
        <f t="shared" si="44"/>
        <v>-0.45165244351237183</v>
      </c>
      <c r="AN40" s="158">
        <f t="shared" si="45"/>
        <v>-5.4516524435123719</v>
      </c>
      <c r="AO40" s="158">
        <f t="shared" si="46"/>
        <v>4.5483475564876281</v>
      </c>
      <c r="AP40" s="158">
        <f t="shared" si="47"/>
        <v>-3.4042903795792436</v>
      </c>
      <c r="AQ40" s="158">
        <f t="shared" si="48"/>
        <v>2.5009854925544999</v>
      </c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</row>
    <row r="41" spans="1:130" s="5" customFormat="1" x14ac:dyDescent="0.25">
      <c r="A41" s="36" t="s">
        <v>52</v>
      </c>
      <c r="B41" s="49" t="s">
        <v>104</v>
      </c>
      <c r="C41" s="36" t="s">
        <v>171</v>
      </c>
      <c r="D41" s="40" t="s">
        <v>84</v>
      </c>
      <c r="E41" s="134">
        <v>445.78884999999997</v>
      </c>
      <c r="F41" s="134">
        <f t="shared" si="20"/>
        <v>450.2</v>
      </c>
      <c r="G41" s="194">
        <v>4.2012299999999998</v>
      </c>
      <c r="H41" s="194">
        <v>0.20992</v>
      </c>
      <c r="I41" s="188">
        <f t="shared" si="21"/>
        <v>4.4111500000000001</v>
      </c>
      <c r="J41" s="38">
        <f t="shared" si="22"/>
        <v>9858.3427721451953</v>
      </c>
      <c r="K41" s="90"/>
      <c r="L41" s="89">
        <v>450.3</v>
      </c>
      <c r="M41" s="94">
        <v>4.1635999999999997</v>
      </c>
      <c r="N41" s="94">
        <v>0.2112</v>
      </c>
      <c r="O41" s="94">
        <v>4.3747999999999996</v>
      </c>
      <c r="P41" s="93">
        <v>9774.43</v>
      </c>
      <c r="Q41" s="38">
        <f t="shared" si="25"/>
        <v>95.17235073603365</v>
      </c>
      <c r="R41" s="38">
        <f t="shared" si="26"/>
        <v>-0.89569007171709369</v>
      </c>
      <c r="S41" s="38">
        <f t="shared" si="27"/>
        <v>4.8276492639663537</v>
      </c>
      <c r="T41" s="38">
        <f t="shared" si="28"/>
        <v>0.60975609756097715</v>
      </c>
      <c r="U41" s="38">
        <f t="shared" si="23"/>
        <v>-0.82404815070901116</v>
      </c>
      <c r="V41" s="38">
        <f t="shared" si="24"/>
        <v>-0.85118537754936929</v>
      </c>
      <c r="W41" s="175"/>
      <c r="X41" s="158">
        <f t="shared" si="29"/>
        <v>-0.49655316879950956</v>
      </c>
      <c r="Y41" s="158">
        <f t="shared" si="30"/>
        <v>-5.4965531687995099</v>
      </c>
      <c r="Z41" s="158">
        <f t="shared" si="31"/>
        <v>4.5034468312004901</v>
      </c>
      <c r="AA41" s="158">
        <f t="shared" si="32"/>
        <v>-3.5761488595705146</v>
      </c>
      <c r="AB41" s="158">
        <f t="shared" si="33"/>
        <v>2.5830425219714956</v>
      </c>
      <c r="AC41" s="158">
        <f t="shared" si="34"/>
        <v>0.46139941968320347</v>
      </c>
      <c r="AD41" s="158">
        <f t="shared" si="35"/>
        <v>-4.5386005803167961</v>
      </c>
      <c r="AE41" s="158">
        <f t="shared" si="36"/>
        <v>5.4613994196832039</v>
      </c>
      <c r="AF41" s="158">
        <f t="shared" si="37"/>
        <v>-1.8932735658650839</v>
      </c>
      <c r="AG41" s="158">
        <f t="shared" si="38"/>
        <v>2.8160724052314907</v>
      </c>
      <c r="AH41" s="158">
        <f t="shared" si="39"/>
        <v>-0.55984949794873329</v>
      </c>
      <c r="AI41" s="158">
        <f t="shared" si="40"/>
        <v>-5.5598494979487336</v>
      </c>
      <c r="AJ41" s="158">
        <f t="shared" si="41"/>
        <v>4.4401505020512664</v>
      </c>
      <c r="AK41" s="158">
        <f t="shared" si="42"/>
        <v>-2.5523485746977128</v>
      </c>
      <c r="AL41" s="158">
        <f t="shared" si="43"/>
        <v>1.432649578800246</v>
      </c>
      <c r="AM41" s="158">
        <f t="shared" si="44"/>
        <v>-0.45165244351237183</v>
      </c>
      <c r="AN41" s="158">
        <f t="shared" si="45"/>
        <v>-5.4516524435123719</v>
      </c>
      <c r="AO41" s="158">
        <f t="shared" si="46"/>
        <v>4.5483475564876281</v>
      </c>
      <c r="AP41" s="158">
        <f t="shared" si="47"/>
        <v>-3.4042903795792436</v>
      </c>
      <c r="AQ41" s="158">
        <f t="shared" si="48"/>
        <v>2.5009854925544999</v>
      </c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</row>
    <row r="42" spans="1:130" s="5" customFormat="1" ht="12" customHeight="1" x14ac:dyDescent="0.25">
      <c r="A42" s="187" t="s">
        <v>52</v>
      </c>
      <c r="B42" s="132" t="s">
        <v>104</v>
      </c>
      <c r="C42" s="36" t="s">
        <v>171</v>
      </c>
      <c r="D42" s="40" t="s">
        <v>85</v>
      </c>
      <c r="E42" s="134">
        <v>447.08940000000001</v>
      </c>
      <c r="F42" s="134">
        <f t="shared" si="20"/>
        <v>451.5</v>
      </c>
      <c r="G42" s="194">
        <v>4.2005999999999997</v>
      </c>
      <c r="H42" s="194">
        <v>0.21</v>
      </c>
      <c r="I42" s="188">
        <f t="shared" si="21"/>
        <v>4.4105999999999996</v>
      </c>
      <c r="J42" s="38">
        <f t="shared" si="22"/>
        <v>9828.5508902577058</v>
      </c>
      <c r="K42" s="90"/>
      <c r="L42" s="89">
        <v>451.5</v>
      </c>
      <c r="M42" s="94">
        <v>4.1790000000000003</v>
      </c>
      <c r="N42" s="94">
        <v>0.21179999999999999</v>
      </c>
      <c r="O42" s="94">
        <v>4.3907999999999996</v>
      </c>
      <c r="P42" s="93">
        <v>9784.16</v>
      </c>
      <c r="Q42" s="38">
        <f t="shared" si="25"/>
        <v>95.176277671494958</v>
      </c>
      <c r="R42" s="38">
        <f t="shared" si="26"/>
        <v>-0.51421225539207249</v>
      </c>
      <c r="S42" s="38">
        <f t="shared" si="27"/>
        <v>4.8237223285050561</v>
      </c>
      <c r="T42" s="38">
        <f t="shared" si="28"/>
        <v>0.85714285714285532</v>
      </c>
      <c r="U42" s="38">
        <f t="shared" si="23"/>
        <v>-0.44891851448782577</v>
      </c>
      <c r="V42" s="38">
        <f t="shared" si="24"/>
        <v>-0.45165244351237183</v>
      </c>
      <c r="W42" s="175"/>
      <c r="X42" s="158">
        <f t="shared" si="29"/>
        <v>-0.49655316879950956</v>
      </c>
      <c r="Y42" s="158">
        <f t="shared" si="30"/>
        <v>-5.4965531687995099</v>
      </c>
      <c r="Z42" s="158">
        <f t="shared" si="31"/>
        <v>4.5034468312004901</v>
      </c>
      <c r="AA42" s="158">
        <f t="shared" si="32"/>
        <v>-3.5761488595705146</v>
      </c>
      <c r="AB42" s="158">
        <f t="shared" si="33"/>
        <v>2.5830425219714956</v>
      </c>
      <c r="AC42" s="158">
        <f t="shared" si="34"/>
        <v>0.46139941968320347</v>
      </c>
      <c r="AD42" s="158">
        <f t="shared" si="35"/>
        <v>-4.5386005803167961</v>
      </c>
      <c r="AE42" s="158">
        <f t="shared" si="36"/>
        <v>5.4613994196832039</v>
      </c>
      <c r="AF42" s="158">
        <f t="shared" si="37"/>
        <v>-1.8932735658650839</v>
      </c>
      <c r="AG42" s="158">
        <f t="shared" si="38"/>
        <v>2.8160724052314907</v>
      </c>
      <c r="AH42" s="158">
        <f t="shared" si="39"/>
        <v>-0.55984949794873329</v>
      </c>
      <c r="AI42" s="158">
        <f t="shared" si="40"/>
        <v>-5.5598494979487336</v>
      </c>
      <c r="AJ42" s="158">
        <f t="shared" si="41"/>
        <v>4.4401505020512664</v>
      </c>
      <c r="AK42" s="158">
        <f t="shared" si="42"/>
        <v>-2.5523485746977128</v>
      </c>
      <c r="AL42" s="158">
        <f t="shared" si="43"/>
        <v>1.432649578800246</v>
      </c>
      <c r="AM42" s="158">
        <f t="shared" si="44"/>
        <v>-0.45165244351237183</v>
      </c>
      <c r="AN42" s="158">
        <f t="shared" si="45"/>
        <v>-5.4516524435123719</v>
      </c>
      <c r="AO42" s="158">
        <f t="shared" si="46"/>
        <v>4.5483475564876281</v>
      </c>
      <c r="AP42" s="158">
        <f t="shared" si="47"/>
        <v>-3.4042903795792436</v>
      </c>
      <c r="AQ42" s="158">
        <f t="shared" si="48"/>
        <v>2.5009854925544999</v>
      </c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</row>
    <row r="43" spans="1:130" s="112" customFormat="1" x14ac:dyDescent="0.25">
      <c r="A43" s="107" t="s">
        <v>50</v>
      </c>
      <c r="B43" s="108" t="s">
        <v>183</v>
      </c>
      <c r="C43" s="107" t="s">
        <v>53</v>
      </c>
      <c r="D43" s="109" t="s">
        <v>83</v>
      </c>
      <c r="E43" s="135">
        <v>446.28937000000002</v>
      </c>
      <c r="F43" s="135">
        <f t="shared" si="20"/>
        <v>450.7</v>
      </c>
      <c r="G43" s="195">
        <v>4.2006800000000002</v>
      </c>
      <c r="H43" s="195">
        <v>0.20995</v>
      </c>
      <c r="I43" s="188">
        <f t="shared" si="21"/>
        <v>4.4106300000000003</v>
      </c>
      <c r="J43" s="38">
        <f t="shared" si="22"/>
        <v>9846.1710641212121</v>
      </c>
      <c r="K43" s="111"/>
      <c r="L43" s="111">
        <v>450.2</v>
      </c>
      <c r="M43" s="90"/>
      <c r="N43" s="90"/>
      <c r="O43" s="90">
        <v>4.3922999999999996</v>
      </c>
      <c r="P43" s="90">
        <v>9805.3799999999992</v>
      </c>
      <c r="Q43" s="38"/>
      <c r="R43" s="38"/>
      <c r="S43" s="38"/>
      <c r="T43" s="38"/>
      <c r="U43" s="38">
        <f t="shared" si="23"/>
        <v>-0.41558688894785151</v>
      </c>
      <c r="V43" s="38">
        <f t="shared" si="24"/>
        <v>-0.41428352052355472</v>
      </c>
      <c r="W43" s="175"/>
      <c r="X43" s="158">
        <f t="shared" si="29"/>
        <v>-0.49655316879950956</v>
      </c>
      <c r="Y43" s="158">
        <f t="shared" si="30"/>
        <v>-5.4965531687995099</v>
      </c>
      <c r="Z43" s="158">
        <f t="shared" si="31"/>
        <v>4.5034468312004901</v>
      </c>
      <c r="AA43" s="158">
        <f t="shared" si="32"/>
        <v>-3.5761488595705146</v>
      </c>
      <c r="AB43" s="158">
        <f t="shared" si="33"/>
        <v>2.5830425219714956</v>
      </c>
      <c r="AC43" s="158">
        <f t="shared" si="34"/>
        <v>0.46139941968320347</v>
      </c>
      <c r="AD43" s="158">
        <f t="shared" si="35"/>
        <v>-4.5386005803167961</v>
      </c>
      <c r="AE43" s="158">
        <f t="shared" si="36"/>
        <v>5.4613994196832039</v>
      </c>
      <c r="AF43" s="158">
        <f t="shared" si="37"/>
        <v>-1.8932735658650839</v>
      </c>
      <c r="AG43" s="158">
        <f t="shared" si="38"/>
        <v>2.8160724052314907</v>
      </c>
      <c r="AH43" s="158">
        <f t="shared" si="39"/>
        <v>-0.55984949794873329</v>
      </c>
      <c r="AI43" s="158">
        <f t="shared" si="40"/>
        <v>-5.5598494979487336</v>
      </c>
      <c r="AJ43" s="158">
        <f t="shared" si="41"/>
        <v>4.4401505020512664</v>
      </c>
      <c r="AK43" s="158">
        <f t="shared" si="42"/>
        <v>-2.5523485746977128</v>
      </c>
      <c r="AL43" s="158">
        <f t="shared" si="43"/>
        <v>1.432649578800246</v>
      </c>
      <c r="AM43" s="158">
        <f t="shared" si="44"/>
        <v>-0.45165244351237183</v>
      </c>
      <c r="AN43" s="158">
        <f t="shared" si="45"/>
        <v>-5.4516524435123719</v>
      </c>
      <c r="AO43" s="158">
        <f t="shared" si="46"/>
        <v>4.5483475564876281</v>
      </c>
      <c r="AP43" s="158">
        <f t="shared" si="47"/>
        <v>-3.4042903795792436</v>
      </c>
      <c r="AQ43" s="158">
        <f t="shared" si="48"/>
        <v>2.5009854925544999</v>
      </c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09"/>
      <c r="BR43" s="109"/>
      <c r="BS43" s="109"/>
      <c r="BT43" s="109"/>
      <c r="BU43" s="109"/>
      <c r="BV43" s="109"/>
      <c r="BW43" s="109"/>
      <c r="BX43" s="109"/>
      <c r="BY43" s="109"/>
      <c r="BZ43" s="109"/>
      <c r="CA43" s="109"/>
      <c r="CB43" s="109"/>
      <c r="CC43" s="109"/>
      <c r="CD43" s="109"/>
      <c r="CE43" s="109"/>
      <c r="CF43" s="109"/>
      <c r="CG43" s="109"/>
      <c r="CH43" s="109"/>
      <c r="CI43" s="109"/>
      <c r="CJ43" s="109"/>
      <c r="CK43" s="109"/>
      <c r="CL43" s="109"/>
      <c r="CM43" s="109"/>
      <c r="CN43" s="109"/>
      <c r="CO43" s="109"/>
      <c r="CP43" s="109"/>
      <c r="CQ43" s="109"/>
      <c r="CR43" s="109"/>
      <c r="CS43" s="109"/>
      <c r="CT43" s="109"/>
      <c r="CU43" s="109"/>
      <c r="CV43" s="109"/>
      <c r="CW43" s="109"/>
      <c r="CX43" s="109"/>
      <c r="CY43" s="109"/>
      <c r="CZ43" s="109"/>
      <c r="DA43" s="109"/>
      <c r="DB43" s="109"/>
      <c r="DC43" s="109"/>
      <c r="DD43" s="109"/>
      <c r="DE43" s="109"/>
      <c r="DF43" s="109"/>
      <c r="DG43" s="109"/>
      <c r="DH43" s="109"/>
      <c r="DI43" s="109"/>
      <c r="DJ43" s="109"/>
      <c r="DK43" s="109"/>
      <c r="DL43" s="109"/>
      <c r="DM43" s="109"/>
      <c r="DN43" s="109"/>
      <c r="DO43" s="109"/>
      <c r="DP43" s="109"/>
      <c r="DQ43" s="109"/>
      <c r="DR43" s="109"/>
      <c r="DS43" s="109"/>
      <c r="DT43" s="109"/>
      <c r="DU43" s="109"/>
      <c r="DV43" s="109"/>
      <c r="DW43" s="109"/>
      <c r="DX43" s="109"/>
      <c r="DY43" s="109"/>
      <c r="DZ43" s="109"/>
    </row>
    <row r="44" spans="1:130" s="112" customFormat="1" x14ac:dyDescent="0.25">
      <c r="A44" s="107" t="s">
        <v>50</v>
      </c>
      <c r="B44" s="108" t="s">
        <v>183</v>
      </c>
      <c r="C44" s="107" t="s">
        <v>53</v>
      </c>
      <c r="D44" s="109" t="s">
        <v>84</v>
      </c>
      <c r="E44" s="135">
        <v>446.48912999999999</v>
      </c>
      <c r="F44" s="135">
        <f t="shared" si="20"/>
        <v>450.90000000000003</v>
      </c>
      <c r="G44" s="195">
        <v>4.2004599999999996</v>
      </c>
      <c r="H44" s="195">
        <v>0.21041000000000001</v>
      </c>
      <c r="I44" s="188">
        <f t="shared" si="21"/>
        <v>4.4108700000000001</v>
      </c>
      <c r="J44" s="38">
        <f t="shared" si="22"/>
        <v>9842.3157729861832</v>
      </c>
      <c r="K44" s="111"/>
      <c r="L44" s="110">
        <v>450.5</v>
      </c>
      <c r="M44" s="90"/>
      <c r="N44" s="90"/>
      <c r="O44" s="94">
        <v>4.3949999999999996</v>
      </c>
      <c r="P44" s="90">
        <v>9804.51</v>
      </c>
      <c r="Q44" s="38"/>
      <c r="R44" s="38"/>
      <c r="S44" s="38"/>
      <c r="T44" s="38"/>
      <c r="U44" s="38">
        <f t="shared" si="23"/>
        <v>-0.35979296601351873</v>
      </c>
      <c r="V44" s="38">
        <f t="shared" si="24"/>
        <v>-0.3841146114204852</v>
      </c>
      <c r="W44" s="175"/>
      <c r="X44" s="158">
        <f t="shared" si="29"/>
        <v>-0.49655316879950956</v>
      </c>
      <c r="Y44" s="158">
        <f t="shared" si="30"/>
        <v>-5.4965531687995099</v>
      </c>
      <c r="Z44" s="158">
        <f t="shared" si="31"/>
        <v>4.5034468312004901</v>
      </c>
      <c r="AA44" s="158">
        <f t="shared" si="32"/>
        <v>-3.5761488595705146</v>
      </c>
      <c r="AB44" s="158">
        <f t="shared" si="33"/>
        <v>2.5830425219714956</v>
      </c>
      <c r="AC44" s="158">
        <f t="shared" si="34"/>
        <v>0.46139941968320347</v>
      </c>
      <c r="AD44" s="158">
        <f t="shared" si="35"/>
        <v>-4.5386005803167961</v>
      </c>
      <c r="AE44" s="158">
        <f t="shared" si="36"/>
        <v>5.4613994196832039</v>
      </c>
      <c r="AF44" s="158">
        <f t="shared" si="37"/>
        <v>-1.8932735658650839</v>
      </c>
      <c r="AG44" s="158">
        <f t="shared" si="38"/>
        <v>2.8160724052314907</v>
      </c>
      <c r="AH44" s="158">
        <f t="shared" si="39"/>
        <v>-0.55984949794873329</v>
      </c>
      <c r="AI44" s="158">
        <f t="shared" si="40"/>
        <v>-5.5598494979487336</v>
      </c>
      <c r="AJ44" s="158">
        <f t="shared" si="41"/>
        <v>4.4401505020512664</v>
      </c>
      <c r="AK44" s="158">
        <f t="shared" si="42"/>
        <v>-2.5523485746977128</v>
      </c>
      <c r="AL44" s="158">
        <f t="shared" si="43"/>
        <v>1.432649578800246</v>
      </c>
      <c r="AM44" s="158">
        <f t="shared" si="44"/>
        <v>-0.45165244351237183</v>
      </c>
      <c r="AN44" s="158">
        <f t="shared" si="45"/>
        <v>-5.4516524435123719</v>
      </c>
      <c r="AO44" s="158">
        <f t="shared" si="46"/>
        <v>4.5483475564876281</v>
      </c>
      <c r="AP44" s="158">
        <f t="shared" si="47"/>
        <v>-3.4042903795792436</v>
      </c>
      <c r="AQ44" s="158">
        <f t="shared" si="48"/>
        <v>2.5009854925544999</v>
      </c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109"/>
      <c r="CI44" s="109"/>
      <c r="CJ44" s="109"/>
      <c r="CK44" s="109"/>
      <c r="CL44" s="109"/>
      <c r="CM44" s="109"/>
      <c r="CN44" s="109"/>
      <c r="CO44" s="109"/>
      <c r="CP44" s="109"/>
      <c r="CQ44" s="109"/>
      <c r="CR44" s="109"/>
      <c r="CS44" s="109"/>
      <c r="CT44" s="109"/>
      <c r="CU44" s="109"/>
      <c r="CV44" s="109"/>
      <c r="CW44" s="109"/>
      <c r="CX44" s="109"/>
      <c r="CY44" s="109"/>
      <c r="CZ44" s="109"/>
      <c r="DA44" s="109"/>
      <c r="DB44" s="109"/>
      <c r="DC44" s="109"/>
      <c r="DD44" s="109"/>
      <c r="DE44" s="109"/>
      <c r="DF44" s="109"/>
      <c r="DG44" s="109"/>
      <c r="DH44" s="109"/>
      <c r="DI44" s="109"/>
      <c r="DJ44" s="109"/>
      <c r="DK44" s="109"/>
      <c r="DL44" s="109"/>
      <c r="DM44" s="109"/>
      <c r="DN44" s="109"/>
      <c r="DO44" s="109"/>
      <c r="DP44" s="109"/>
      <c r="DQ44" s="109"/>
      <c r="DR44" s="109"/>
      <c r="DS44" s="109"/>
      <c r="DT44" s="109"/>
      <c r="DU44" s="109"/>
      <c r="DV44" s="109"/>
      <c r="DW44" s="109"/>
      <c r="DX44" s="109"/>
      <c r="DY44" s="109"/>
      <c r="DZ44" s="109"/>
    </row>
    <row r="45" spans="1:130" s="112" customFormat="1" x14ac:dyDescent="0.25">
      <c r="A45" s="107" t="s">
        <v>50</v>
      </c>
      <c r="B45" s="108" t="s">
        <v>183</v>
      </c>
      <c r="C45" s="107" t="s">
        <v>53</v>
      </c>
      <c r="D45" s="109" t="s">
        <v>85</v>
      </c>
      <c r="E45" s="135">
        <v>446.58875999999992</v>
      </c>
      <c r="F45" s="135">
        <f t="shared" si="20"/>
        <v>450.99999999999989</v>
      </c>
      <c r="G45" s="195">
        <v>4.2012400000000003</v>
      </c>
      <c r="H45" s="195">
        <v>0.21</v>
      </c>
      <c r="I45" s="188">
        <f t="shared" si="21"/>
        <v>4.4112400000000003</v>
      </c>
      <c r="J45" s="38">
        <f t="shared" si="22"/>
        <v>9840.9505538420963</v>
      </c>
      <c r="K45" s="111"/>
      <c r="L45" s="110">
        <v>450.6</v>
      </c>
      <c r="M45" s="90"/>
      <c r="N45" s="90"/>
      <c r="O45" s="94">
        <v>4.4065000000000003</v>
      </c>
      <c r="P45" s="90">
        <v>9828.7900000000009</v>
      </c>
      <c r="Q45" s="38"/>
      <c r="R45" s="38"/>
      <c r="S45" s="38"/>
      <c r="T45" s="38"/>
      <c r="U45" s="38">
        <f t="shared" si="23"/>
        <v>-0.10745277971726695</v>
      </c>
      <c r="V45" s="38">
        <f t="shared" si="24"/>
        <v>-0.12357092717377471</v>
      </c>
      <c r="W45" s="175"/>
      <c r="X45" s="158">
        <f t="shared" si="29"/>
        <v>-0.49655316879950956</v>
      </c>
      <c r="Y45" s="158">
        <f t="shared" si="30"/>
        <v>-5.4965531687995099</v>
      </c>
      <c r="Z45" s="158">
        <f t="shared" si="31"/>
        <v>4.5034468312004901</v>
      </c>
      <c r="AA45" s="158">
        <f t="shared" si="32"/>
        <v>-3.5761488595705146</v>
      </c>
      <c r="AB45" s="158">
        <f t="shared" si="33"/>
        <v>2.5830425219714956</v>
      </c>
      <c r="AC45" s="158">
        <f t="shared" si="34"/>
        <v>0.46139941968320347</v>
      </c>
      <c r="AD45" s="158">
        <f t="shared" si="35"/>
        <v>-4.5386005803167961</v>
      </c>
      <c r="AE45" s="158">
        <f t="shared" si="36"/>
        <v>5.4613994196832039</v>
      </c>
      <c r="AF45" s="158">
        <f t="shared" si="37"/>
        <v>-1.8932735658650839</v>
      </c>
      <c r="AG45" s="158">
        <f t="shared" si="38"/>
        <v>2.8160724052314907</v>
      </c>
      <c r="AH45" s="158">
        <f t="shared" si="39"/>
        <v>-0.55984949794873329</v>
      </c>
      <c r="AI45" s="158">
        <f t="shared" si="40"/>
        <v>-5.5598494979487336</v>
      </c>
      <c r="AJ45" s="158">
        <f t="shared" si="41"/>
        <v>4.4401505020512664</v>
      </c>
      <c r="AK45" s="158">
        <f t="shared" si="42"/>
        <v>-2.5523485746977128</v>
      </c>
      <c r="AL45" s="158">
        <f t="shared" si="43"/>
        <v>1.432649578800246</v>
      </c>
      <c r="AM45" s="158">
        <f t="shared" si="44"/>
        <v>-0.45165244351237183</v>
      </c>
      <c r="AN45" s="158">
        <f t="shared" si="45"/>
        <v>-5.4516524435123719</v>
      </c>
      <c r="AO45" s="158">
        <f t="shared" si="46"/>
        <v>4.5483475564876281</v>
      </c>
      <c r="AP45" s="158">
        <f t="shared" si="47"/>
        <v>-3.4042903795792436</v>
      </c>
      <c r="AQ45" s="158">
        <f t="shared" si="48"/>
        <v>2.5009854925544999</v>
      </c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09"/>
      <c r="BR45" s="109"/>
      <c r="BS45" s="109"/>
      <c r="BT45" s="109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  <c r="CN45" s="109"/>
      <c r="CO45" s="109"/>
      <c r="CP45" s="109"/>
      <c r="CQ45" s="109"/>
      <c r="CR45" s="109"/>
      <c r="CS45" s="109"/>
      <c r="CT45" s="109"/>
      <c r="CU45" s="109"/>
      <c r="CV45" s="109"/>
      <c r="CW45" s="109"/>
      <c r="CX45" s="109"/>
      <c r="CY45" s="109"/>
      <c r="CZ45" s="109"/>
      <c r="DA45" s="109"/>
      <c r="DB45" s="109"/>
      <c r="DC45" s="109"/>
      <c r="DD45" s="109"/>
      <c r="DE45" s="109"/>
      <c r="DF45" s="109"/>
      <c r="DG45" s="109"/>
      <c r="DH45" s="109"/>
      <c r="DI45" s="109"/>
      <c r="DJ45" s="109"/>
      <c r="DK45" s="109"/>
      <c r="DL45" s="109"/>
      <c r="DM45" s="109"/>
      <c r="DN45" s="109"/>
      <c r="DO45" s="109"/>
      <c r="DP45" s="109"/>
      <c r="DQ45" s="109"/>
      <c r="DR45" s="109"/>
      <c r="DS45" s="109"/>
      <c r="DT45" s="109"/>
      <c r="DU45" s="109"/>
      <c r="DV45" s="109"/>
      <c r="DW45" s="109"/>
      <c r="DX45" s="109"/>
      <c r="DY45" s="109"/>
      <c r="DZ45" s="109"/>
    </row>
    <row r="46" spans="1:130" s="5" customFormat="1" x14ac:dyDescent="0.25">
      <c r="A46" s="36" t="s">
        <v>51</v>
      </c>
      <c r="B46" s="49" t="s">
        <v>184</v>
      </c>
      <c r="C46" s="36" t="s">
        <v>172</v>
      </c>
      <c r="D46" s="40" t="s">
        <v>83</v>
      </c>
      <c r="E46" s="134">
        <v>446.88895000000008</v>
      </c>
      <c r="F46" s="134">
        <f t="shared" si="20"/>
        <v>451.30000000000007</v>
      </c>
      <c r="G46" s="194">
        <v>4.2010300000000003</v>
      </c>
      <c r="H46" s="194">
        <v>0.21002000000000001</v>
      </c>
      <c r="I46" s="188">
        <f t="shared" si="21"/>
        <v>4.4110500000000004</v>
      </c>
      <c r="J46" s="38">
        <f t="shared" si="22"/>
        <v>9833.9425851419164</v>
      </c>
      <c r="K46" s="91"/>
      <c r="L46" s="89">
        <v>451.2</v>
      </c>
      <c r="M46" s="90"/>
      <c r="N46" s="90"/>
      <c r="O46" s="94">
        <v>4.2377000000000002</v>
      </c>
      <c r="P46" s="89">
        <v>9392.1</v>
      </c>
      <c r="Q46" s="38"/>
      <c r="R46" s="38"/>
      <c r="S46" s="38"/>
      <c r="T46" s="38"/>
      <c r="U46" s="38">
        <f t="shared" si="23"/>
        <v>-3.9299033110030517</v>
      </c>
      <c r="V46" s="38">
        <f t="shared" si="24"/>
        <v>-4.4930360464936525</v>
      </c>
      <c r="W46" s="175"/>
      <c r="X46" s="158">
        <f t="shared" si="29"/>
        <v>-0.49655316879950956</v>
      </c>
      <c r="Y46" s="158">
        <f t="shared" si="30"/>
        <v>-5.4965531687995099</v>
      </c>
      <c r="Z46" s="158">
        <f t="shared" si="31"/>
        <v>4.5034468312004901</v>
      </c>
      <c r="AA46" s="158">
        <f t="shared" si="32"/>
        <v>-3.5761488595705146</v>
      </c>
      <c r="AB46" s="158">
        <f t="shared" si="33"/>
        <v>2.5830425219714956</v>
      </c>
      <c r="AC46" s="158">
        <f t="shared" si="34"/>
        <v>0.46139941968320347</v>
      </c>
      <c r="AD46" s="158">
        <f t="shared" si="35"/>
        <v>-4.5386005803167961</v>
      </c>
      <c r="AE46" s="158">
        <f t="shared" si="36"/>
        <v>5.4613994196832039</v>
      </c>
      <c r="AF46" s="158">
        <f t="shared" si="37"/>
        <v>-1.8932735658650839</v>
      </c>
      <c r="AG46" s="158">
        <f t="shared" si="38"/>
        <v>2.8160724052314907</v>
      </c>
      <c r="AH46" s="158">
        <f t="shared" si="39"/>
        <v>-0.55984949794873329</v>
      </c>
      <c r="AI46" s="158">
        <f t="shared" si="40"/>
        <v>-5.5598494979487336</v>
      </c>
      <c r="AJ46" s="158">
        <f t="shared" si="41"/>
        <v>4.4401505020512664</v>
      </c>
      <c r="AK46" s="158">
        <f t="shared" si="42"/>
        <v>-2.5523485746977128</v>
      </c>
      <c r="AL46" s="158">
        <f t="shared" si="43"/>
        <v>1.432649578800246</v>
      </c>
      <c r="AM46" s="158">
        <f t="shared" si="44"/>
        <v>-0.45165244351237183</v>
      </c>
      <c r="AN46" s="158">
        <f t="shared" si="45"/>
        <v>-5.4516524435123719</v>
      </c>
      <c r="AO46" s="158">
        <f t="shared" si="46"/>
        <v>4.5483475564876281</v>
      </c>
      <c r="AP46" s="158">
        <f t="shared" si="47"/>
        <v>-3.4042903795792436</v>
      </c>
      <c r="AQ46" s="158">
        <f t="shared" si="48"/>
        <v>2.5009854925544999</v>
      </c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</row>
    <row r="47" spans="1:130" s="5" customFormat="1" x14ac:dyDescent="0.25">
      <c r="A47" s="36" t="s">
        <v>51</v>
      </c>
      <c r="B47" s="49" t="s">
        <v>184</v>
      </c>
      <c r="C47" s="36" t="s">
        <v>172</v>
      </c>
      <c r="D47" s="40" t="s">
        <v>84</v>
      </c>
      <c r="E47" s="134">
        <v>445.98790000000002</v>
      </c>
      <c r="F47" s="134">
        <f t="shared" si="20"/>
        <v>450.40000000000003</v>
      </c>
      <c r="G47" s="194">
        <v>4.2022000000000004</v>
      </c>
      <c r="H47" s="194">
        <v>0.2099</v>
      </c>
      <c r="I47" s="188">
        <f t="shared" si="21"/>
        <v>4.4121000000000006</v>
      </c>
      <c r="J47" s="38">
        <f t="shared" si="22"/>
        <v>9856.0735198511811</v>
      </c>
      <c r="K47" s="90"/>
      <c r="L47" s="89">
        <v>450.4</v>
      </c>
      <c r="M47" s="90"/>
      <c r="N47" s="90"/>
      <c r="O47" s="94">
        <v>4.2519999999999998</v>
      </c>
      <c r="P47" s="89">
        <v>9440.5</v>
      </c>
      <c r="Q47" s="38"/>
      <c r="R47" s="38"/>
      <c r="S47" s="38"/>
      <c r="T47" s="38"/>
      <c r="U47" s="38">
        <f t="shared" si="23"/>
        <v>-3.628657555359144</v>
      </c>
      <c r="V47" s="38">
        <f t="shared" si="24"/>
        <v>-4.2164206569093849</v>
      </c>
      <c r="W47" s="175"/>
      <c r="X47" s="158">
        <f t="shared" si="29"/>
        <v>-0.49655316879950956</v>
      </c>
      <c r="Y47" s="158">
        <f t="shared" si="30"/>
        <v>-5.4965531687995099</v>
      </c>
      <c r="Z47" s="158">
        <f t="shared" si="31"/>
        <v>4.5034468312004901</v>
      </c>
      <c r="AA47" s="158">
        <f t="shared" si="32"/>
        <v>-3.5761488595705146</v>
      </c>
      <c r="AB47" s="158">
        <f t="shared" si="33"/>
        <v>2.5830425219714956</v>
      </c>
      <c r="AC47" s="158">
        <f t="shared" si="34"/>
        <v>0.46139941968320347</v>
      </c>
      <c r="AD47" s="158">
        <f t="shared" si="35"/>
        <v>-4.5386005803167961</v>
      </c>
      <c r="AE47" s="158">
        <f t="shared" si="36"/>
        <v>5.4613994196832039</v>
      </c>
      <c r="AF47" s="158">
        <f t="shared" si="37"/>
        <v>-1.8932735658650839</v>
      </c>
      <c r="AG47" s="158">
        <f t="shared" si="38"/>
        <v>2.8160724052314907</v>
      </c>
      <c r="AH47" s="158">
        <f t="shared" si="39"/>
        <v>-0.55984949794873329</v>
      </c>
      <c r="AI47" s="158">
        <f t="shared" si="40"/>
        <v>-5.5598494979487336</v>
      </c>
      <c r="AJ47" s="158">
        <f t="shared" si="41"/>
        <v>4.4401505020512664</v>
      </c>
      <c r="AK47" s="158">
        <f t="shared" si="42"/>
        <v>-2.5523485746977128</v>
      </c>
      <c r="AL47" s="158">
        <f t="shared" si="43"/>
        <v>1.432649578800246</v>
      </c>
      <c r="AM47" s="158">
        <f t="shared" si="44"/>
        <v>-0.45165244351237183</v>
      </c>
      <c r="AN47" s="158">
        <f t="shared" si="45"/>
        <v>-5.4516524435123719</v>
      </c>
      <c r="AO47" s="158">
        <f t="shared" si="46"/>
        <v>4.5483475564876281</v>
      </c>
      <c r="AP47" s="158">
        <f t="shared" si="47"/>
        <v>-3.4042903795792436</v>
      </c>
      <c r="AQ47" s="158">
        <f t="shared" si="48"/>
        <v>2.5009854925544999</v>
      </c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</row>
    <row r="48" spans="1:130" s="5" customFormat="1" x14ac:dyDescent="0.25">
      <c r="A48" s="36" t="s">
        <v>51</v>
      </c>
      <c r="B48" s="49" t="s">
        <v>184</v>
      </c>
      <c r="C48" s="36" t="s">
        <v>172</v>
      </c>
      <c r="D48" s="40" t="s">
        <v>85</v>
      </c>
      <c r="E48" s="134">
        <v>446.68753000000004</v>
      </c>
      <c r="F48" s="134">
        <f t="shared" si="20"/>
        <v>451.10000000000008</v>
      </c>
      <c r="G48" s="194">
        <v>4.2026000000000003</v>
      </c>
      <c r="H48" s="194">
        <v>0.20987</v>
      </c>
      <c r="I48" s="188">
        <f t="shared" si="21"/>
        <v>4.4124700000000008</v>
      </c>
      <c r="J48" s="38">
        <f t="shared" si="22"/>
        <v>9841.51582634638</v>
      </c>
      <c r="K48" s="90"/>
      <c r="L48" s="89">
        <v>451.1</v>
      </c>
      <c r="M48" s="90"/>
      <c r="N48" s="90"/>
      <c r="O48" s="94">
        <v>4.3339999999999996</v>
      </c>
      <c r="P48" s="89">
        <v>9607.6</v>
      </c>
      <c r="Q48" s="38"/>
      <c r="R48" s="38"/>
      <c r="S48" s="38"/>
      <c r="T48" s="38"/>
      <c r="U48" s="38">
        <f t="shared" si="23"/>
        <v>-1.7783690314042053</v>
      </c>
      <c r="V48" s="38">
        <f t="shared" si="24"/>
        <v>-2.3768272131430375</v>
      </c>
      <c r="W48" s="175"/>
      <c r="X48" s="158">
        <f t="shared" si="29"/>
        <v>-0.49655316879950956</v>
      </c>
      <c r="Y48" s="158">
        <f t="shared" si="30"/>
        <v>-5.4965531687995099</v>
      </c>
      <c r="Z48" s="158">
        <f t="shared" si="31"/>
        <v>4.5034468312004901</v>
      </c>
      <c r="AA48" s="158">
        <f t="shared" si="32"/>
        <v>-3.5761488595705146</v>
      </c>
      <c r="AB48" s="158">
        <f t="shared" si="33"/>
        <v>2.5830425219714956</v>
      </c>
      <c r="AC48" s="158">
        <f t="shared" si="34"/>
        <v>0.46139941968320347</v>
      </c>
      <c r="AD48" s="158">
        <f t="shared" si="35"/>
        <v>-4.5386005803167961</v>
      </c>
      <c r="AE48" s="158">
        <f t="shared" si="36"/>
        <v>5.4613994196832039</v>
      </c>
      <c r="AF48" s="158">
        <f t="shared" si="37"/>
        <v>-1.8932735658650839</v>
      </c>
      <c r="AG48" s="158">
        <f t="shared" si="38"/>
        <v>2.8160724052314907</v>
      </c>
      <c r="AH48" s="158">
        <f t="shared" si="39"/>
        <v>-0.55984949794873329</v>
      </c>
      <c r="AI48" s="158">
        <f t="shared" si="40"/>
        <v>-5.5598494979487336</v>
      </c>
      <c r="AJ48" s="158">
        <f t="shared" si="41"/>
        <v>4.4401505020512664</v>
      </c>
      <c r="AK48" s="158">
        <f t="shared" si="42"/>
        <v>-2.5523485746977128</v>
      </c>
      <c r="AL48" s="158">
        <f t="shared" si="43"/>
        <v>1.432649578800246</v>
      </c>
      <c r="AM48" s="158">
        <f t="shared" si="44"/>
        <v>-0.45165244351237183</v>
      </c>
      <c r="AN48" s="158">
        <f t="shared" si="45"/>
        <v>-5.4516524435123719</v>
      </c>
      <c r="AO48" s="158">
        <f t="shared" si="46"/>
        <v>4.5483475564876281</v>
      </c>
      <c r="AP48" s="158">
        <f t="shared" si="47"/>
        <v>-3.4042903795792436</v>
      </c>
      <c r="AQ48" s="158">
        <f t="shared" si="48"/>
        <v>2.5009854925544999</v>
      </c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</row>
    <row r="49" spans="1:130" s="43" customFormat="1" x14ac:dyDescent="0.25">
      <c r="A49" s="97" t="s">
        <v>122</v>
      </c>
      <c r="B49" s="64" t="s">
        <v>185</v>
      </c>
      <c r="C49" s="40" t="s">
        <v>163</v>
      </c>
      <c r="D49" s="40" t="s">
        <v>83</v>
      </c>
      <c r="E49" s="134">
        <v>446.78800000000001</v>
      </c>
      <c r="F49" s="134">
        <f t="shared" si="20"/>
        <v>451.20000000000005</v>
      </c>
      <c r="G49" s="194">
        <v>4.2021699999999997</v>
      </c>
      <c r="H49" s="194">
        <v>0.20982999999999999</v>
      </c>
      <c r="I49" s="188">
        <f t="shared" si="21"/>
        <v>4.4119999999999999</v>
      </c>
      <c r="J49" s="38">
        <f t="shared" si="22"/>
        <v>9838.2668088671035</v>
      </c>
      <c r="K49" s="90">
        <v>451.4</v>
      </c>
      <c r="L49" s="90">
        <v>451.4</v>
      </c>
      <c r="M49" s="90"/>
      <c r="N49" s="90"/>
      <c r="O49" s="94">
        <v>4.3822000000000001</v>
      </c>
      <c r="P49" s="89">
        <v>9708</v>
      </c>
      <c r="Q49" s="38"/>
      <c r="R49" s="38"/>
      <c r="S49" s="38"/>
      <c r="T49" s="38"/>
      <c r="U49" s="38">
        <f t="shared" si="23"/>
        <v>-0.67543064369899886</v>
      </c>
      <c r="V49" s="38">
        <f t="shared" si="24"/>
        <v>-1.3240829040100404</v>
      </c>
      <c r="W49" s="175"/>
      <c r="X49" s="158">
        <f t="shared" si="29"/>
        <v>-0.49655316879950956</v>
      </c>
      <c r="Y49" s="158">
        <f t="shared" si="30"/>
        <v>-5.4965531687995099</v>
      </c>
      <c r="Z49" s="158">
        <f t="shared" si="31"/>
        <v>4.5034468312004901</v>
      </c>
      <c r="AA49" s="158">
        <f t="shared" si="32"/>
        <v>-3.5761488595705146</v>
      </c>
      <c r="AB49" s="158">
        <f t="shared" si="33"/>
        <v>2.5830425219714956</v>
      </c>
      <c r="AC49" s="158">
        <f t="shared" si="34"/>
        <v>0.46139941968320347</v>
      </c>
      <c r="AD49" s="158">
        <f t="shared" si="35"/>
        <v>-4.5386005803167961</v>
      </c>
      <c r="AE49" s="158">
        <f t="shared" si="36"/>
        <v>5.4613994196832039</v>
      </c>
      <c r="AF49" s="158">
        <f t="shared" si="37"/>
        <v>-1.8932735658650839</v>
      </c>
      <c r="AG49" s="158">
        <f t="shared" si="38"/>
        <v>2.8160724052314907</v>
      </c>
      <c r="AH49" s="158">
        <f t="shared" si="39"/>
        <v>-0.55984949794873329</v>
      </c>
      <c r="AI49" s="158">
        <f t="shared" si="40"/>
        <v>-5.5598494979487336</v>
      </c>
      <c r="AJ49" s="158">
        <f t="shared" si="41"/>
        <v>4.4401505020512664</v>
      </c>
      <c r="AK49" s="158">
        <f t="shared" si="42"/>
        <v>-2.5523485746977128</v>
      </c>
      <c r="AL49" s="158">
        <f t="shared" si="43"/>
        <v>1.432649578800246</v>
      </c>
      <c r="AM49" s="158">
        <f t="shared" si="44"/>
        <v>-0.45165244351237183</v>
      </c>
      <c r="AN49" s="158">
        <f t="shared" si="45"/>
        <v>-5.4516524435123719</v>
      </c>
      <c r="AO49" s="158">
        <f t="shared" si="46"/>
        <v>4.5483475564876281</v>
      </c>
      <c r="AP49" s="158">
        <f t="shared" si="47"/>
        <v>-3.4042903795792436</v>
      </c>
      <c r="AQ49" s="158">
        <f t="shared" si="48"/>
        <v>2.5009854925544999</v>
      </c>
    </row>
    <row r="50" spans="1:130" s="43" customFormat="1" x14ac:dyDescent="0.25">
      <c r="A50" s="97" t="s">
        <v>122</v>
      </c>
      <c r="B50" s="64" t="s">
        <v>185</v>
      </c>
      <c r="C50" s="40" t="s">
        <v>163</v>
      </c>
      <c r="D50" s="40" t="s">
        <v>84</v>
      </c>
      <c r="E50" s="134">
        <v>446.59053999999998</v>
      </c>
      <c r="F50" s="134">
        <f t="shared" si="20"/>
        <v>450.99999999999994</v>
      </c>
      <c r="G50" s="194">
        <v>4.19991</v>
      </c>
      <c r="H50" s="194">
        <v>0.20954999999999999</v>
      </c>
      <c r="I50" s="188">
        <f t="shared" si="21"/>
        <v>4.4094600000000002</v>
      </c>
      <c r="J50" s="38">
        <f t="shared" si="22"/>
        <v>9836.95526487397</v>
      </c>
      <c r="K50" s="89">
        <v>451.2</v>
      </c>
      <c r="L50" s="90">
        <v>451.2</v>
      </c>
      <c r="M50" s="90"/>
      <c r="N50" s="90"/>
      <c r="O50" s="94">
        <v>4.3865999999999996</v>
      </c>
      <c r="P50" s="89">
        <v>9722.1</v>
      </c>
      <c r="Q50" s="38"/>
      <c r="R50" s="38"/>
      <c r="S50" s="38"/>
      <c r="T50" s="38"/>
      <c r="U50" s="38">
        <f t="shared" si="23"/>
        <v>-0.51843082826469777</v>
      </c>
      <c r="V50" s="38">
        <f t="shared" si="24"/>
        <v>-1.1675895821555426</v>
      </c>
      <c r="W50" s="175"/>
      <c r="X50" s="158">
        <f t="shared" si="29"/>
        <v>-0.49655316879950956</v>
      </c>
      <c r="Y50" s="158">
        <f t="shared" si="30"/>
        <v>-5.4965531687995099</v>
      </c>
      <c r="Z50" s="158">
        <f t="shared" si="31"/>
        <v>4.5034468312004901</v>
      </c>
      <c r="AA50" s="158">
        <f t="shared" si="32"/>
        <v>-3.5761488595705146</v>
      </c>
      <c r="AB50" s="158">
        <f t="shared" si="33"/>
        <v>2.5830425219714956</v>
      </c>
      <c r="AC50" s="158">
        <f t="shared" si="34"/>
        <v>0.46139941968320347</v>
      </c>
      <c r="AD50" s="158">
        <f t="shared" si="35"/>
        <v>-4.5386005803167961</v>
      </c>
      <c r="AE50" s="158">
        <f t="shared" si="36"/>
        <v>5.4613994196832039</v>
      </c>
      <c r="AF50" s="158">
        <f t="shared" si="37"/>
        <v>-1.8932735658650839</v>
      </c>
      <c r="AG50" s="158">
        <f t="shared" si="38"/>
        <v>2.8160724052314907</v>
      </c>
      <c r="AH50" s="158">
        <f t="shared" si="39"/>
        <v>-0.55984949794873329</v>
      </c>
      <c r="AI50" s="158">
        <f t="shared" si="40"/>
        <v>-5.5598494979487336</v>
      </c>
      <c r="AJ50" s="158">
        <f t="shared" si="41"/>
        <v>4.4401505020512664</v>
      </c>
      <c r="AK50" s="158">
        <f t="shared" si="42"/>
        <v>-2.5523485746977128</v>
      </c>
      <c r="AL50" s="158">
        <f t="shared" si="43"/>
        <v>1.432649578800246</v>
      </c>
      <c r="AM50" s="158">
        <f t="shared" si="44"/>
        <v>-0.45165244351237183</v>
      </c>
      <c r="AN50" s="158">
        <f t="shared" si="45"/>
        <v>-5.4516524435123719</v>
      </c>
      <c r="AO50" s="158">
        <f t="shared" si="46"/>
        <v>4.5483475564876281</v>
      </c>
      <c r="AP50" s="158">
        <f t="shared" si="47"/>
        <v>-3.4042903795792436</v>
      </c>
      <c r="AQ50" s="158">
        <f t="shared" si="48"/>
        <v>2.5009854925544999</v>
      </c>
    </row>
    <row r="51" spans="1:130" s="43" customFormat="1" x14ac:dyDescent="0.25">
      <c r="A51" s="97" t="s">
        <v>122</v>
      </c>
      <c r="B51" s="64" t="s">
        <v>185</v>
      </c>
      <c r="C51" s="40" t="s">
        <v>163</v>
      </c>
      <c r="D51" s="40" t="s">
        <v>85</v>
      </c>
      <c r="E51" s="134">
        <v>446.69094000000001</v>
      </c>
      <c r="F51" s="134">
        <f t="shared" si="20"/>
        <v>451.09999999999997</v>
      </c>
      <c r="G51" s="194">
        <v>4.1992599999999998</v>
      </c>
      <c r="H51" s="194">
        <v>0.20979999999999999</v>
      </c>
      <c r="I51" s="188">
        <f t="shared" si="21"/>
        <v>4.4090600000000002</v>
      </c>
      <c r="J51" s="38">
        <f t="shared" si="22"/>
        <v>9833.8636387465049</v>
      </c>
      <c r="K51" s="89">
        <v>451.3</v>
      </c>
      <c r="L51" s="89">
        <v>451.3</v>
      </c>
      <c r="M51" s="90"/>
      <c r="N51" s="90"/>
      <c r="O51" s="94">
        <v>4.3803000000000001</v>
      </c>
      <c r="P51" s="89">
        <v>9706</v>
      </c>
      <c r="Q51" s="38"/>
      <c r="R51" s="38"/>
      <c r="S51" s="38"/>
      <c r="T51" s="38"/>
      <c r="U51" s="38">
        <f t="shared" si="23"/>
        <v>-0.6522932325711176</v>
      </c>
      <c r="V51" s="38">
        <f t="shared" si="24"/>
        <v>-1.3002380696302118</v>
      </c>
      <c r="W51" s="175"/>
      <c r="X51" s="158">
        <f t="shared" si="29"/>
        <v>-0.49655316879950956</v>
      </c>
      <c r="Y51" s="158">
        <f t="shared" si="30"/>
        <v>-5.4965531687995099</v>
      </c>
      <c r="Z51" s="158">
        <f t="shared" si="31"/>
        <v>4.5034468312004901</v>
      </c>
      <c r="AA51" s="158">
        <f t="shared" si="32"/>
        <v>-3.5761488595705146</v>
      </c>
      <c r="AB51" s="158">
        <f t="shared" si="33"/>
        <v>2.5830425219714956</v>
      </c>
      <c r="AC51" s="158">
        <f t="shared" si="34"/>
        <v>0.46139941968320347</v>
      </c>
      <c r="AD51" s="158">
        <f t="shared" si="35"/>
        <v>-4.5386005803167961</v>
      </c>
      <c r="AE51" s="158">
        <f t="shared" si="36"/>
        <v>5.4613994196832039</v>
      </c>
      <c r="AF51" s="158">
        <f t="shared" si="37"/>
        <v>-1.8932735658650839</v>
      </c>
      <c r="AG51" s="158">
        <f t="shared" si="38"/>
        <v>2.8160724052314907</v>
      </c>
      <c r="AH51" s="158">
        <f t="shared" si="39"/>
        <v>-0.55984949794873329</v>
      </c>
      <c r="AI51" s="158">
        <f t="shared" si="40"/>
        <v>-5.5598494979487336</v>
      </c>
      <c r="AJ51" s="158">
        <f t="shared" si="41"/>
        <v>4.4401505020512664</v>
      </c>
      <c r="AK51" s="158">
        <f t="shared" si="42"/>
        <v>-2.5523485746977128</v>
      </c>
      <c r="AL51" s="158">
        <f t="shared" si="43"/>
        <v>1.432649578800246</v>
      </c>
      <c r="AM51" s="158">
        <f t="shared" si="44"/>
        <v>-0.45165244351237183</v>
      </c>
      <c r="AN51" s="158">
        <f t="shared" si="45"/>
        <v>-5.4516524435123719</v>
      </c>
      <c r="AO51" s="158">
        <f t="shared" si="46"/>
        <v>4.5483475564876281</v>
      </c>
      <c r="AP51" s="158">
        <f t="shared" si="47"/>
        <v>-3.4042903795792436</v>
      </c>
      <c r="AQ51" s="158">
        <f t="shared" si="48"/>
        <v>2.5009854925544999</v>
      </c>
    </row>
    <row r="52" spans="1:130" s="5" customFormat="1" x14ac:dyDescent="0.25">
      <c r="A52" s="37" t="s">
        <v>54</v>
      </c>
      <c r="B52" s="49" t="s">
        <v>186</v>
      </c>
      <c r="C52" s="37" t="s">
        <v>193</v>
      </c>
      <c r="D52" s="40" t="s">
        <v>83</v>
      </c>
      <c r="E52" s="134">
        <v>446.58884999999998</v>
      </c>
      <c r="F52" s="134">
        <f t="shared" si="20"/>
        <v>450.99999999999994</v>
      </c>
      <c r="G52" s="194">
        <v>4.2008099999999997</v>
      </c>
      <c r="H52" s="194">
        <v>0.21034</v>
      </c>
      <c r="I52" s="188">
        <f t="shared" si="21"/>
        <v>4.4111500000000001</v>
      </c>
      <c r="J52" s="38">
        <f t="shared" si="22"/>
        <v>9840.7485443751266</v>
      </c>
      <c r="K52" s="90"/>
      <c r="L52" s="93">
        <v>450.96</v>
      </c>
      <c r="M52" s="90"/>
      <c r="N52" s="90"/>
      <c r="O52" s="94">
        <v>4.3620999999999999</v>
      </c>
      <c r="P52" s="90">
        <v>9673</v>
      </c>
      <c r="Q52" s="38"/>
      <c r="R52" s="38"/>
      <c r="S52" s="38"/>
      <c r="T52" s="38"/>
      <c r="U52" s="38">
        <f t="shared" si="23"/>
        <v>-1.1119549323872517</v>
      </c>
      <c r="V52" s="38">
        <f t="shared" si="24"/>
        <v>-1.70463195577749</v>
      </c>
      <c r="W52" s="175"/>
      <c r="X52" s="158">
        <f t="shared" si="29"/>
        <v>-0.49655316879950956</v>
      </c>
      <c r="Y52" s="158">
        <f t="shared" si="30"/>
        <v>-5.4965531687995099</v>
      </c>
      <c r="Z52" s="158">
        <f t="shared" si="31"/>
        <v>4.5034468312004901</v>
      </c>
      <c r="AA52" s="158">
        <f t="shared" si="32"/>
        <v>-3.5761488595705146</v>
      </c>
      <c r="AB52" s="158">
        <f t="shared" si="33"/>
        <v>2.5830425219714956</v>
      </c>
      <c r="AC52" s="158">
        <f t="shared" si="34"/>
        <v>0.46139941968320347</v>
      </c>
      <c r="AD52" s="158">
        <f t="shared" si="35"/>
        <v>-4.5386005803167961</v>
      </c>
      <c r="AE52" s="158">
        <f t="shared" si="36"/>
        <v>5.4613994196832039</v>
      </c>
      <c r="AF52" s="158">
        <f t="shared" si="37"/>
        <v>-1.8932735658650839</v>
      </c>
      <c r="AG52" s="158">
        <f t="shared" si="38"/>
        <v>2.8160724052314907</v>
      </c>
      <c r="AH52" s="158">
        <f t="shared" si="39"/>
        <v>-0.55984949794873329</v>
      </c>
      <c r="AI52" s="158">
        <f t="shared" si="40"/>
        <v>-5.5598494979487336</v>
      </c>
      <c r="AJ52" s="158">
        <f t="shared" si="41"/>
        <v>4.4401505020512664</v>
      </c>
      <c r="AK52" s="158">
        <f t="shared" si="42"/>
        <v>-2.5523485746977128</v>
      </c>
      <c r="AL52" s="158">
        <f t="shared" si="43"/>
        <v>1.432649578800246</v>
      </c>
      <c r="AM52" s="158">
        <f t="shared" si="44"/>
        <v>-0.45165244351237183</v>
      </c>
      <c r="AN52" s="158">
        <f t="shared" si="45"/>
        <v>-5.4516524435123719</v>
      </c>
      <c r="AO52" s="158">
        <f t="shared" si="46"/>
        <v>4.5483475564876281</v>
      </c>
      <c r="AP52" s="158">
        <f t="shared" si="47"/>
        <v>-3.4042903795792436</v>
      </c>
      <c r="AQ52" s="158">
        <f t="shared" si="48"/>
        <v>2.5009854925544999</v>
      </c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</row>
    <row r="53" spans="1:130" s="5" customFormat="1" x14ac:dyDescent="0.25">
      <c r="A53" s="37" t="s">
        <v>54</v>
      </c>
      <c r="B53" s="49" t="s">
        <v>186</v>
      </c>
      <c r="C53" s="37" t="s">
        <v>193</v>
      </c>
      <c r="D53" s="40" t="s">
        <v>84</v>
      </c>
      <c r="E53" s="134">
        <v>446.68819999999994</v>
      </c>
      <c r="F53" s="134">
        <f t="shared" si="20"/>
        <v>451.09999999999991</v>
      </c>
      <c r="G53" s="194">
        <v>4.202</v>
      </c>
      <c r="H53" s="194">
        <v>0.20979999999999999</v>
      </c>
      <c r="I53" s="188">
        <f t="shared" si="21"/>
        <v>4.4117999999999995</v>
      </c>
      <c r="J53" s="38">
        <f t="shared" si="22"/>
        <v>9840.0123116249251</v>
      </c>
      <c r="K53" s="90"/>
      <c r="L53" s="93">
        <v>451.07</v>
      </c>
      <c r="M53" s="90"/>
      <c r="N53" s="90"/>
      <c r="O53" s="94">
        <v>4.3650000000000002</v>
      </c>
      <c r="P53" s="90">
        <v>9677</v>
      </c>
      <c r="Q53" s="38"/>
      <c r="R53" s="38"/>
      <c r="S53" s="38"/>
      <c r="T53" s="38"/>
      <c r="U53" s="38">
        <f t="shared" si="23"/>
        <v>-1.0607915136678745</v>
      </c>
      <c r="V53" s="38">
        <f t="shared" si="24"/>
        <v>-1.6566271104391146</v>
      </c>
      <c r="W53" s="175"/>
      <c r="X53" s="158">
        <f t="shared" si="29"/>
        <v>-0.49655316879950956</v>
      </c>
      <c r="Y53" s="158">
        <f t="shared" si="30"/>
        <v>-5.4965531687995099</v>
      </c>
      <c r="Z53" s="158">
        <f t="shared" si="31"/>
        <v>4.5034468312004901</v>
      </c>
      <c r="AA53" s="158">
        <f t="shared" si="32"/>
        <v>-3.5761488595705146</v>
      </c>
      <c r="AB53" s="158">
        <f t="shared" si="33"/>
        <v>2.5830425219714956</v>
      </c>
      <c r="AC53" s="158">
        <f t="shared" si="34"/>
        <v>0.46139941968320347</v>
      </c>
      <c r="AD53" s="158">
        <f t="shared" si="35"/>
        <v>-4.5386005803167961</v>
      </c>
      <c r="AE53" s="158">
        <f t="shared" si="36"/>
        <v>5.4613994196832039</v>
      </c>
      <c r="AF53" s="158">
        <f t="shared" si="37"/>
        <v>-1.8932735658650839</v>
      </c>
      <c r="AG53" s="158">
        <f t="shared" si="38"/>
        <v>2.8160724052314907</v>
      </c>
      <c r="AH53" s="158">
        <f t="shared" si="39"/>
        <v>-0.55984949794873329</v>
      </c>
      <c r="AI53" s="158">
        <f t="shared" si="40"/>
        <v>-5.5598494979487336</v>
      </c>
      <c r="AJ53" s="158">
        <f t="shared" si="41"/>
        <v>4.4401505020512664</v>
      </c>
      <c r="AK53" s="158">
        <f t="shared" si="42"/>
        <v>-2.5523485746977128</v>
      </c>
      <c r="AL53" s="158">
        <f t="shared" si="43"/>
        <v>1.432649578800246</v>
      </c>
      <c r="AM53" s="158">
        <f t="shared" si="44"/>
        <v>-0.45165244351237183</v>
      </c>
      <c r="AN53" s="158">
        <f t="shared" si="45"/>
        <v>-5.4516524435123719</v>
      </c>
      <c r="AO53" s="158">
        <f t="shared" si="46"/>
        <v>4.5483475564876281</v>
      </c>
      <c r="AP53" s="158">
        <f t="shared" si="47"/>
        <v>-3.4042903795792436</v>
      </c>
      <c r="AQ53" s="158">
        <f t="shared" si="48"/>
        <v>2.5009854925544999</v>
      </c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</row>
    <row r="54" spans="1:130" s="5" customFormat="1" x14ac:dyDescent="0.25">
      <c r="A54" s="37" t="s">
        <v>54</v>
      </c>
      <c r="B54" s="49" t="s">
        <v>186</v>
      </c>
      <c r="C54" s="37" t="s">
        <v>193</v>
      </c>
      <c r="D54" s="40" t="s">
        <v>85</v>
      </c>
      <c r="E54" s="134">
        <v>445.98922000000005</v>
      </c>
      <c r="F54" s="134">
        <f t="shared" si="20"/>
        <v>450.40000000000003</v>
      </c>
      <c r="G54" s="194">
        <v>4.2008599999999996</v>
      </c>
      <c r="H54" s="194">
        <v>0.20992</v>
      </c>
      <c r="I54" s="188">
        <f t="shared" si="21"/>
        <v>4.4107799999999999</v>
      </c>
      <c r="J54" s="38">
        <f t="shared" si="22"/>
        <v>9853.1067169829967</v>
      </c>
      <c r="K54" s="90"/>
      <c r="L54" s="93">
        <v>450.4</v>
      </c>
      <c r="M54" s="90"/>
      <c r="N54" s="90"/>
      <c r="O54" s="94">
        <v>4.3611000000000004</v>
      </c>
      <c r="P54" s="90">
        <v>9683</v>
      </c>
      <c r="Q54" s="38"/>
      <c r="R54" s="38"/>
      <c r="S54" s="38"/>
      <c r="T54" s="38"/>
      <c r="U54" s="38">
        <f t="shared" si="23"/>
        <v>-1.1263313971678366</v>
      </c>
      <c r="V54" s="38">
        <f t="shared" si="24"/>
        <v>-1.7264272261437865</v>
      </c>
      <c r="W54" s="175"/>
      <c r="X54" s="158">
        <f t="shared" si="29"/>
        <v>-0.49655316879950956</v>
      </c>
      <c r="Y54" s="158">
        <f t="shared" si="30"/>
        <v>-5.4965531687995099</v>
      </c>
      <c r="Z54" s="158">
        <f t="shared" si="31"/>
        <v>4.5034468312004901</v>
      </c>
      <c r="AA54" s="158">
        <f t="shared" si="32"/>
        <v>-3.5761488595705146</v>
      </c>
      <c r="AB54" s="158">
        <f t="shared" si="33"/>
        <v>2.5830425219714956</v>
      </c>
      <c r="AC54" s="158">
        <f t="shared" si="34"/>
        <v>0.46139941968320347</v>
      </c>
      <c r="AD54" s="158">
        <f t="shared" si="35"/>
        <v>-4.5386005803167961</v>
      </c>
      <c r="AE54" s="158">
        <f t="shared" si="36"/>
        <v>5.4613994196832039</v>
      </c>
      <c r="AF54" s="158">
        <f t="shared" si="37"/>
        <v>-1.8932735658650839</v>
      </c>
      <c r="AG54" s="158">
        <f t="shared" si="38"/>
        <v>2.8160724052314907</v>
      </c>
      <c r="AH54" s="158">
        <f t="shared" si="39"/>
        <v>-0.55984949794873329</v>
      </c>
      <c r="AI54" s="158">
        <f t="shared" si="40"/>
        <v>-5.5598494979487336</v>
      </c>
      <c r="AJ54" s="158">
        <f t="shared" si="41"/>
        <v>4.4401505020512664</v>
      </c>
      <c r="AK54" s="158">
        <f t="shared" si="42"/>
        <v>-2.5523485746977128</v>
      </c>
      <c r="AL54" s="158">
        <f t="shared" si="43"/>
        <v>1.432649578800246</v>
      </c>
      <c r="AM54" s="158">
        <f t="shared" si="44"/>
        <v>-0.45165244351237183</v>
      </c>
      <c r="AN54" s="158">
        <f t="shared" si="45"/>
        <v>-5.4516524435123719</v>
      </c>
      <c r="AO54" s="158">
        <f t="shared" si="46"/>
        <v>4.5483475564876281</v>
      </c>
      <c r="AP54" s="158">
        <f t="shared" si="47"/>
        <v>-3.4042903795792436</v>
      </c>
      <c r="AQ54" s="158">
        <f t="shared" si="48"/>
        <v>2.5009854925544999</v>
      </c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</row>
    <row r="55" spans="1:130" s="5" customFormat="1" x14ac:dyDescent="0.25">
      <c r="A55" s="37" t="s">
        <v>55</v>
      </c>
      <c r="B55" s="49" t="s">
        <v>187</v>
      </c>
      <c r="C55" s="37" t="s">
        <v>124</v>
      </c>
      <c r="D55" s="40" t="s">
        <v>83</v>
      </c>
      <c r="E55" s="134">
        <v>446.48863999999998</v>
      </c>
      <c r="F55" s="134">
        <f t="shared" si="20"/>
        <v>450.9</v>
      </c>
      <c r="G55" s="194">
        <v>4.2012499999999999</v>
      </c>
      <c r="H55" s="194">
        <v>0.21010999999999999</v>
      </c>
      <c r="I55" s="188">
        <f t="shared" si="21"/>
        <v>4.4113600000000002</v>
      </c>
      <c r="J55" s="38">
        <f t="shared" si="22"/>
        <v>9843.4158489702259</v>
      </c>
      <c r="K55" s="90">
        <v>450</v>
      </c>
      <c r="L55" s="180">
        <v>450.23</v>
      </c>
      <c r="M55" s="94">
        <v>4.1623999999999999</v>
      </c>
      <c r="N55" s="94">
        <v>0.24429999999999999</v>
      </c>
      <c r="O55" s="90">
        <v>4.4066999999999998</v>
      </c>
      <c r="P55" s="90">
        <v>9841.32</v>
      </c>
      <c r="Q55" s="38">
        <f t="shared" si="25"/>
        <v>94.456169015362974</v>
      </c>
      <c r="R55" s="38">
        <f t="shared" si="26"/>
        <v>-0.92472478429039096</v>
      </c>
      <c r="S55" s="38">
        <f t="shared" si="27"/>
        <v>5.5438309846370295</v>
      </c>
      <c r="T55" s="38">
        <f t="shared" si="28"/>
        <v>16.272428727809242</v>
      </c>
      <c r="U55" s="38">
        <f t="shared" si="23"/>
        <v>-0.10563635704182681</v>
      </c>
      <c r="V55" s="38">
        <f t="shared" si="24"/>
        <v>-2.129188690575743E-2</v>
      </c>
      <c r="W55" s="175"/>
      <c r="X55" s="158">
        <f t="shared" si="29"/>
        <v>-0.49655316879950956</v>
      </c>
      <c r="Y55" s="158">
        <f t="shared" si="30"/>
        <v>-5.4965531687995099</v>
      </c>
      <c r="Z55" s="158">
        <f t="shared" si="31"/>
        <v>4.5034468312004901</v>
      </c>
      <c r="AA55" s="158">
        <f t="shared" si="32"/>
        <v>-3.5761488595705146</v>
      </c>
      <c r="AB55" s="158">
        <f t="shared" si="33"/>
        <v>2.5830425219714956</v>
      </c>
      <c r="AC55" s="158">
        <f t="shared" si="34"/>
        <v>0.46139941968320347</v>
      </c>
      <c r="AD55" s="158">
        <f t="shared" si="35"/>
        <v>-4.5386005803167961</v>
      </c>
      <c r="AE55" s="158">
        <f t="shared" si="36"/>
        <v>5.4613994196832039</v>
      </c>
      <c r="AF55" s="158">
        <f t="shared" si="37"/>
        <v>-1.8932735658650839</v>
      </c>
      <c r="AG55" s="158">
        <f t="shared" si="38"/>
        <v>2.8160724052314907</v>
      </c>
      <c r="AH55" s="158">
        <f t="shared" si="39"/>
        <v>-0.55984949794873329</v>
      </c>
      <c r="AI55" s="158">
        <f t="shared" si="40"/>
        <v>-5.5598494979487336</v>
      </c>
      <c r="AJ55" s="158">
        <f t="shared" si="41"/>
        <v>4.4401505020512664</v>
      </c>
      <c r="AK55" s="158">
        <f t="shared" si="42"/>
        <v>-2.5523485746977128</v>
      </c>
      <c r="AL55" s="158">
        <f t="shared" si="43"/>
        <v>1.432649578800246</v>
      </c>
      <c r="AM55" s="158">
        <f t="shared" si="44"/>
        <v>-0.45165244351237183</v>
      </c>
      <c r="AN55" s="158">
        <f t="shared" si="45"/>
        <v>-5.4516524435123719</v>
      </c>
      <c r="AO55" s="158">
        <f t="shared" si="46"/>
        <v>4.5483475564876281</v>
      </c>
      <c r="AP55" s="158">
        <f t="shared" si="47"/>
        <v>-3.4042903795792436</v>
      </c>
      <c r="AQ55" s="158">
        <f t="shared" si="48"/>
        <v>2.5009854925544999</v>
      </c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</row>
    <row r="56" spans="1:130" s="5" customFormat="1" x14ac:dyDescent="0.25">
      <c r="A56" s="37" t="s">
        <v>55</v>
      </c>
      <c r="B56" s="49" t="s">
        <v>187</v>
      </c>
      <c r="C56" s="37" t="s">
        <v>124</v>
      </c>
      <c r="D56" s="40" t="s">
        <v>84</v>
      </c>
      <c r="E56" s="134">
        <v>446.28906999999998</v>
      </c>
      <c r="F56" s="134">
        <f t="shared" si="20"/>
        <v>450.7</v>
      </c>
      <c r="G56" s="194">
        <v>4.2006600000000001</v>
      </c>
      <c r="H56" s="194">
        <v>0.21027000000000001</v>
      </c>
      <c r="I56" s="188">
        <f t="shared" si="21"/>
        <v>4.4109300000000005</v>
      </c>
      <c r="J56" s="38">
        <f t="shared" si="22"/>
        <v>9846.844881942714</v>
      </c>
      <c r="K56" s="90">
        <v>450</v>
      </c>
      <c r="L56" s="180">
        <v>450.22</v>
      </c>
      <c r="M56" s="94">
        <v>4.1505000000000001</v>
      </c>
      <c r="N56" s="94">
        <v>0.24690000000000001</v>
      </c>
      <c r="O56" s="90">
        <v>4.3974000000000002</v>
      </c>
      <c r="P56" s="93">
        <v>9820.58</v>
      </c>
      <c r="Q56" s="38">
        <f t="shared" si="25"/>
        <v>94.385318597352978</v>
      </c>
      <c r="R56" s="38">
        <f t="shared" si="26"/>
        <v>-1.1940980703032376</v>
      </c>
      <c r="S56" s="38">
        <f t="shared" si="27"/>
        <v>5.614681402647018</v>
      </c>
      <c r="T56" s="38">
        <f t="shared" si="28"/>
        <v>17.420459409330856</v>
      </c>
      <c r="U56" s="38">
        <f t="shared" si="23"/>
        <v>-0.30673803483619699</v>
      </c>
      <c r="V56" s="38">
        <f t="shared" si="24"/>
        <v>-0.26673398695331307</v>
      </c>
      <c r="W56" s="175"/>
      <c r="X56" s="158">
        <f t="shared" si="29"/>
        <v>-0.49655316879950956</v>
      </c>
      <c r="Y56" s="158">
        <f t="shared" si="30"/>
        <v>-5.4965531687995099</v>
      </c>
      <c r="Z56" s="158">
        <f t="shared" si="31"/>
        <v>4.5034468312004901</v>
      </c>
      <c r="AA56" s="158">
        <f t="shared" si="32"/>
        <v>-3.5761488595705146</v>
      </c>
      <c r="AB56" s="158">
        <f t="shared" si="33"/>
        <v>2.5830425219714956</v>
      </c>
      <c r="AC56" s="158">
        <f t="shared" si="34"/>
        <v>0.46139941968320347</v>
      </c>
      <c r="AD56" s="158">
        <f t="shared" si="35"/>
        <v>-4.5386005803167961</v>
      </c>
      <c r="AE56" s="158">
        <f t="shared" si="36"/>
        <v>5.4613994196832039</v>
      </c>
      <c r="AF56" s="158">
        <f t="shared" si="37"/>
        <v>-1.8932735658650839</v>
      </c>
      <c r="AG56" s="158">
        <f t="shared" si="38"/>
        <v>2.8160724052314907</v>
      </c>
      <c r="AH56" s="158">
        <f t="shared" si="39"/>
        <v>-0.55984949794873329</v>
      </c>
      <c r="AI56" s="158">
        <f t="shared" si="40"/>
        <v>-5.5598494979487336</v>
      </c>
      <c r="AJ56" s="158">
        <f t="shared" si="41"/>
        <v>4.4401505020512664</v>
      </c>
      <c r="AK56" s="158">
        <f t="shared" si="42"/>
        <v>-2.5523485746977128</v>
      </c>
      <c r="AL56" s="158">
        <f t="shared" si="43"/>
        <v>1.432649578800246</v>
      </c>
      <c r="AM56" s="158">
        <f t="shared" si="44"/>
        <v>-0.45165244351237183</v>
      </c>
      <c r="AN56" s="158">
        <f t="shared" si="45"/>
        <v>-5.4516524435123719</v>
      </c>
      <c r="AO56" s="158">
        <f t="shared" si="46"/>
        <v>4.5483475564876281</v>
      </c>
      <c r="AP56" s="158">
        <f t="shared" si="47"/>
        <v>-3.4042903795792436</v>
      </c>
      <c r="AQ56" s="158">
        <f t="shared" si="48"/>
        <v>2.5009854925544999</v>
      </c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</row>
    <row r="57" spans="1:130" s="5" customFormat="1" x14ac:dyDescent="0.25">
      <c r="A57" s="131" t="s">
        <v>55</v>
      </c>
      <c r="B57" s="132" t="s">
        <v>187</v>
      </c>
      <c r="C57" s="37" t="s">
        <v>124</v>
      </c>
      <c r="D57" s="40" t="s">
        <v>85</v>
      </c>
      <c r="E57" s="134">
        <v>446.79027999999994</v>
      </c>
      <c r="F57" s="134">
        <f t="shared" ref="F57:F63" si="49">E57+G57+H57</f>
        <v>451.19999999999993</v>
      </c>
      <c r="G57" s="194">
        <v>4.1998899999999999</v>
      </c>
      <c r="H57" s="194">
        <v>0.20982999999999999</v>
      </c>
      <c r="I57" s="188">
        <f t="shared" si="21"/>
        <v>4.4097200000000001</v>
      </c>
      <c r="J57" s="38">
        <f t="shared" si="22"/>
        <v>9833.1515366756521</v>
      </c>
      <c r="K57" s="90">
        <v>450</v>
      </c>
      <c r="L57" s="180">
        <v>450.93</v>
      </c>
      <c r="M57" s="94">
        <v>4.1608999999999998</v>
      </c>
      <c r="N57" s="94">
        <v>0.2419</v>
      </c>
      <c r="O57" s="94">
        <v>4.4028</v>
      </c>
      <c r="P57" s="93">
        <v>9817.27</v>
      </c>
      <c r="Q57" s="38">
        <f t="shared" si="25"/>
        <v>94.505769056055229</v>
      </c>
      <c r="R57" s="38">
        <f t="shared" si="26"/>
        <v>-0.9283576474621974</v>
      </c>
      <c r="S57" s="38">
        <f t="shared" si="27"/>
        <v>5.4942309439447623</v>
      </c>
      <c r="T57" s="38">
        <f t="shared" si="28"/>
        <v>15.283801172377649</v>
      </c>
      <c r="U57" s="38">
        <f t="shared" si="23"/>
        <v>-0.15692606333282016</v>
      </c>
      <c r="V57" s="38">
        <f t="shared" si="24"/>
        <v>-0.16151013860019103</v>
      </c>
      <c r="W57" s="175"/>
      <c r="X57" s="158">
        <f t="shared" si="29"/>
        <v>-0.49655316879950956</v>
      </c>
      <c r="Y57" s="158">
        <f t="shared" si="30"/>
        <v>-5.4965531687995099</v>
      </c>
      <c r="Z57" s="158">
        <f t="shared" si="31"/>
        <v>4.5034468312004901</v>
      </c>
      <c r="AA57" s="158">
        <f t="shared" si="32"/>
        <v>-3.5761488595705146</v>
      </c>
      <c r="AB57" s="158">
        <f t="shared" si="33"/>
        <v>2.5830425219714956</v>
      </c>
      <c r="AC57" s="158">
        <f t="shared" si="34"/>
        <v>0.46139941968320347</v>
      </c>
      <c r="AD57" s="158">
        <f t="shared" si="35"/>
        <v>-4.5386005803167961</v>
      </c>
      <c r="AE57" s="158">
        <f t="shared" si="36"/>
        <v>5.4613994196832039</v>
      </c>
      <c r="AF57" s="158">
        <f t="shared" si="37"/>
        <v>-1.8932735658650839</v>
      </c>
      <c r="AG57" s="158">
        <f t="shared" si="38"/>
        <v>2.8160724052314907</v>
      </c>
      <c r="AH57" s="158">
        <f t="shared" si="39"/>
        <v>-0.55984949794873329</v>
      </c>
      <c r="AI57" s="158">
        <f t="shared" si="40"/>
        <v>-5.5598494979487336</v>
      </c>
      <c r="AJ57" s="158">
        <f t="shared" si="41"/>
        <v>4.4401505020512664</v>
      </c>
      <c r="AK57" s="158">
        <f t="shared" si="42"/>
        <v>-2.5523485746977128</v>
      </c>
      <c r="AL57" s="158">
        <f t="shared" si="43"/>
        <v>1.432649578800246</v>
      </c>
      <c r="AM57" s="158">
        <f t="shared" si="44"/>
        <v>-0.45165244351237183</v>
      </c>
      <c r="AN57" s="158">
        <f t="shared" si="45"/>
        <v>-5.4516524435123719</v>
      </c>
      <c r="AO57" s="158">
        <f t="shared" si="46"/>
        <v>4.5483475564876281</v>
      </c>
      <c r="AP57" s="158">
        <f t="shared" si="47"/>
        <v>-3.4042903795792436</v>
      </c>
      <c r="AQ57" s="158">
        <f t="shared" si="48"/>
        <v>2.5009854925544999</v>
      </c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</row>
    <row r="58" spans="1:130" s="5" customFormat="1" x14ac:dyDescent="0.25">
      <c r="A58" s="37" t="s">
        <v>65</v>
      </c>
      <c r="B58" s="49" t="s">
        <v>188</v>
      </c>
      <c r="C58" s="37" t="s">
        <v>62</v>
      </c>
      <c r="D58" s="40" t="s">
        <v>83</v>
      </c>
      <c r="E58" s="134">
        <v>446.59059999999994</v>
      </c>
      <c r="F58" s="134">
        <f>E58+G58+H58</f>
        <v>450.99999999999994</v>
      </c>
      <c r="G58" s="194">
        <v>4.1994800000000003</v>
      </c>
      <c r="H58" s="194">
        <v>0.20992</v>
      </c>
      <c r="I58" s="188">
        <f>G58+H58</f>
        <v>4.4094000000000007</v>
      </c>
      <c r="J58" s="38">
        <f>(1.6061/(1.6061-(I58/F58)))*(I58/F58)*1000000</f>
        <v>9836.8205925563161</v>
      </c>
      <c r="K58" s="89">
        <v>446.2</v>
      </c>
      <c r="L58" s="89">
        <v>450.6</v>
      </c>
      <c r="M58" s="90"/>
      <c r="N58" s="90"/>
      <c r="O58" s="94">
        <v>4.4062999999999999</v>
      </c>
      <c r="P58" s="90">
        <v>9876.5300000000007</v>
      </c>
      <c r="Q58" s="38"/>
      <c r="R58" s="38"/>
      <c r="S58" s="38"/>
      <c r="T58" s="38"/>
      <c r="U58" s="38">
        <f t="shared" si="23"/>
        <v>-7.0304349798175902E-2</v>
      </c>
      <c r="V58" s="38">
        <f t="shared" si="24"/>
        <v>0.40368132233430482</v>
      </c>
      <c r="W58" s="175"/>
      <c r="X58" s="158">
        <f t="shared" si="29"/>
        <v>-0.49655316879950956</v>
      </c>
      <c r="Y58" s="158">
        <f t="shared" si="30"/>
        <v>-5.4965531687995099</v>
      </c>
      <c r="Z58" s="158">
        <f t="shared" si="31"/>
        <v>4.5034468312004901</v>
      </c>
      <c r="AA58" s="158">
        <f t="shared" si="32"/>
        <v>-3.5761488595705146</v>
      </c>
      <c r="AB58" s="158">
        <f t="shared" si="33"/>
        <v>2.5830425219714956</v>
      </c>
      <c r="AC58" s="158">
        <f t="shared" si="34"/>
        <v>0.46139941968320347</v>
      </c>
      <c r="AD58" s="158">
        <f t="shared" si="35"/>
        <v>-4.5386005803167961</v>
      </c>
      <c r="AE58" s="158">
        <f t="shared" si="36"/>
        <v>5.4613994196832039</v>
      </c>
      <c r="AF58" s="158">
        <f t="shared" si="37"/>
        <v>-1.8932735658650839</v>
      </c>
      <c r="AG58" s="158">
        <f t="shared" si="38"/>
        <v>2.8160724052314907</v>
      </c>
      <c r="AH58" s="158">
        <f t="shared" si="39"/>
        <v>-0.55984949794873329</v>
      </c>
      <c r="AI58" s="158">
        <f t="shared" si="40"/>
        <v>-5.5598494979487336</v>
      </c>
      <c r="AJ58" s="158">
        <f t="shared" si="41"/>
        <v>4.4401505020512664</v>
      </c>
      <c r="AK58" s="158">
        <f t="shared" si="42"/>
        <v>-2.5523485746977128</v>
      </c>
      <c r="AL58" s="158">
        <f t="shared" si="43"/>
        <v>1.432649578800246</v>
      </c>
      <c r="AM58" s="158">
        <f t="shared" si="44"/>
        <v>-0.45165244351237183</v>
      </c>
      <c r="AN58" s="158">
        <f t="shared" si="45"/>
        <v>-5.4516524435123719</v>
      </c>
      <c r="AO58" s="158">
        <f t="shared" si="46"/>
        <v>4.5483475564876281</v>
      </c>
      <c r="AP58" s="158">
        <f t="shared" si="47"/>
        <v>-3.4042903795792436</v>
      </c>
      <c r="AQ58" s="158">
        <f t="shared" si="48"/>
        <v>2.5009854925544999</v>
      </c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</row>
    <row r="59" spans="1:130" s="5" customFormat="1" x14ac:dyDescent="0.25">
      <c r="A59" s="37" t="s">
        <v>65</v>
      </c>
      <c r="B59" s="49" t="s">
        <v>188</v>
      </c>
      <c r="C59" s="37" t="s">
        <v>62</v>
      </c>
      <c r="D59" s="40" t="s">
        <v>84</v>
      </c>
      <c r="E59" s="134">
        <v>446.68839999999994</v>
      </c>
      <c r="F59" s="134">
        <f t="shared" si="49"/>
        <v>451.09999999999997</v>
      </c>
      <c r="G59" s="194">
        <v>4.2012</v>
      </c>
      <c r="H59" s="194">
        <v>0.2104</v>
      </c>
      <c r="I59" s="188">
        <f t="shared" ref="I59:I66" si="50">G59+H59</f>
        <v>4.4116</v>
      </c>
      <c r="J59" s="38">
        <f t="shared" ref="J59:J66" si="51">(1.6061/(1.6061-(I59/F59)))*(I59/F59)*1000000</f>
        <v>9839.5635018025478</v>
      </c>
      <c r="K59" s="89">
        <v>446.4</v>
      </c>
      <c r="L59" s="90">
        <v>450.8</v>
      </c>
      <c r="M59" s="90"/>
      <c r="N59" s="90"/>
      <c r="O59" s="94">
        <v>4.4024999999999999</v>
      </c>
      <c r="P59" s="93">
        <v>9863.6299999999992</v>
      </c>
      <c r="Q59" s="38"/>
      <c r="R59" s="38"/>
      <c r="S59" s="38"/>
      <c r="T59" s="38"/>
      <c r="U59" s="38">
        <f t="shared" si="23"/>
        <v>-0.20627436757639198</v>
      </c>
      <c r="V59" s="38">
        <f t="shared" si="24"/>
        <v>0.24458908358122394</v>
      </c>
      <c r="W59" s="175"/>
      <c r="X59" s="158">
        <f t="shared" si="29"/>
        <v>-0.49655316879950956</v>
      </c>
      <c r="Y59" s="158">
        <f t="shared" si="30"/>
        <v>-5.4965531687995099</v>
      </c>
      <c r="Z59" s="158">
        <f t="shared" si="31"/>
        <v>4.5034468312004901</v>
      </c>
      <c r="AA59" s="158">
        <f t="shared" si="32"/>
        <v>-3.5761488595705146</v>
      </c>
      <c r="AB59" s="158">
        <f t="shared" si="33"/>
        <v>2.5830425219714956</v>
      </c>
      <c r="AC59" s="158">
        <f t="shared" si="34"/>
        <v>0.46139941968320347</v>
      </c>
      <c r="AD59" s="158">
        <f t="shared" si="35"/>
        <v>-4.5386005803167961</v>
      </c>
      <c r="AE59" s="158">
        <f t="shared" si="36"/>
        <v>5.4613994196832039</v>
      </c>
      <c r="AF59" s="158">
        <f t="shared" si="37"/>
        <v>-1.8932735658650839</v>
      </c>
      <c r="AG59" s="158">
        <f t="shared" si="38"/>
        <v>2.8160724052314907</v>
      </c>
      <c r="AH59" s="158">
        <f t="shared" si="39"/>
        <v>-0.55984949794873329</v>
      </c>
      <c r="AI59" s="158">
        <f t="shared" si="40"/>
        <v>-5.5598494979487336</v>
      </c>
      <c r="AJ59" s="158">
        <f t="shared" si="41"/>
        <v>4.4401505020512664</v>
      </c>
      <c r="AK59" s="158">
        <f t="shared" si="42"/>
        <v>-2.5523485746977128</v>
      </c>
      <c r="AL59" s="158">
        <f t="shared" si="43"/>
        <v>1.432649578800246</v>
      </c>
      <c r="AM59" s="158">
        <f t="shared" si="44"/>
        <v>-0.45165244351237183</v>
      </c>
      <c r="AN59" s="158">
        <f t="shared" si="45"/>
        <v>-5.4516524435123719</v>
      </c>
      <c r="AO59" s="158">
        <f t="shared" si="46"/>
        <v>4.5483475564876281</v>
      </c>
      <c r="AP59" s="158">
        <f t="shared" si="47"/>
        <v>-3.4042903795792436</v>
      </c>
      <c r="AQ59" s="158">
        <f t="shared" si="48"/>
        <v>2.5009854925544999</v>
      </c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</row>
    <row r="60" spans="1:130" s="5" customFormat="1" x14ac:dyDescent="0.25">
      <c r="A60" s="37" t="s">
        <v>65</v>
      </c>
      <c r="B60" s="49" t="s">
        <v>188</v>
      </c>
      <c r="C60" s="37" t="s">
        <v>62</v>
      </c>
      <c r="D60" s="40" t="s">
        <v>85</v>
      </c>
      <c r="E60" s="134">
        <v>446.78805999999997</v>
      </c>
      <c r="F60" s="134">
        <f t="shared" si="49"/>
        <v>451.19999999999993</v>
      </c>
      <c r="G60" s="194">
        <v>4.2018500000000003</v>
      </c>
      <c r="H60" s="194">
        <v>0.21009</v>
      </c>
      <c r="I60" s="188">
        <f t="shared" si="50"/>
        <v>4.4119400000000004</v>
      </c>
      <c r="J60" s="38">
        <f t="shared" si="51"/>
        <v>9838.1321960261121</v>
      </c>
      <c r="K60" s="89">
        <v>446.6</v>
      </c>
      <c r="L60" s="89">
        <v>451</v>
      </c>
      <c r="M60" s="90"/>
      <c r="N60" s="90"/>
      <c r="O60" s="94">
        <v>4.3970000000000002</v>
      </c>
      <c r="P60" s="93">
        <v>9846.94</v>
      </c>
      <c r="Q60" s="38"/>
      <c r="R60" s="38"/>
      <c r="S60" s="38"/>
      <c r="T60" s="38"/>
      <c r="U60" s="38">
        <f t="shared" si="23"/>
        <v>-0.33862654523860647</v>
      </c>
      <c r="V60" s="38">
        <f t="shared" si="24"/>
        <v>8.9527196813295018E-2</v>
      </c>
      <c r="W60" s="175"/>
      <c r="X60" s="158">
        <f t="shared" si="29"/>
        <v>-0.49655316879950956</v>
      </c>
      <c r="Y60" s="158">
        <f t="shared" si="30"/>
        <v>-5.4965531687995099</v>
      </c>
      <c r="Z60" s="158">
        <f t="shared" si="31"/>
        <v>4.5034468312004901</v>
      </c>
      <c r="AA60" s="158">
        <f t="shared" si="32"/>
        <v>-3.5761488595705146</v>
      </c>
      <c r="AB60" s="158">
        <f t="shared" si="33"/>
        <v>2.5830425219714956</v>
      </c>
      <c r="AC60" s="158">
        <f t="shared" si="34"/>
        <v>0.46139941968320347</v>
      </c>
      <c r="AD60" s="158">
        <f t="shared" si="35"/>
        <v>-4.5386005803167961</v>
      </c>
      <c r="AE60" s="158">
        <f t="shared" si="36"/>
        <v>5.4613994196832039</v>
      </c>
      <c r="AF60" s="158">
        <f t="shared" si="37"/>
        <v>-1.8932735658650839</v>
      </c>
      <c r="AG60" s="158">
        <f t="shared" si="38"/>
        <v>2.8160724052314907</v>
      </c>
      <c r="AH60" s="158">
        <f t="shared" si="39"/>
        <v>-0.55984949794873329</v>
      </c>
      <c r="AI60" s="158">
        <f t="shared" si="40"/>
        <v>-5.5598494979487336</v>
      </c>
      <c r="AJ60" s="158">
        <f t="shared" si="41"/>
        <v>4.4401505020512664</v>
      </c>
      <c r="AK60" s="158">
        <f t="shared" si="42"/>
        <v>-2.5523485746977128</v>
      </c>
      <c r="AL60" s="158">
        <f t="shared" si="43"/>
        <v>1.432649578800246</v>
      </c>
      <c r="AM60" s="158">
        <f t="shared" si="44"/>
        <v>-0.45165244351237183</v>
      </c>
      <c r="AN60" s="158">
        <f t="shared" si="45"/>
        <v>-5.4516524435123719</v>
      </c>
      <c r="AO60" s="158">
        <f t="shared" si="46"/>
        <v>4.5483475564876281</v>
      </c>
      <c r="AP60" s="158">
        <f t="shared" si="47"/>
        <v>-3.4042903795792436</v>
      </c>
      <c r="AQ60" s="158">
        <f t="shared" si="48"/>
        <v>2.5009854925544999</v>
      </c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</row>
    <row r="61" spans="1:130" s="5" customFormat="1" x14ac:dyDescent="0.25">
      <c r="A61" s="40" t="s">
        <v>66</v>
      </c>
      <c r="B61" s="64" t="s">
        <v>189</v>
      </c>
      <c r="C61" s="5" t="s">
        <v>175</v>
      </c>
      <c r="D61" s="40" t="s">
        <v>83</v>
      </c>
      <c r="E61" s="134">
        <v>445.48733000000004</v>
      </c>
      <c r="F61" s="134">
        <f t="shared" si="49"/>
        <v>449.90000000000009</v>
      </c>
      <c r="G61" s="196">
        <v>4.2024400000000002</v>
      </c>
      <c r="H61" s="43">
        <v>0.21023</v>
      </c>
      <c r="I61" s="188">
        <f t="shared" si="50"/>
        <v>4.4126700000000003</v>
      </c>
      <c r="J61" s="38">
        <f t="shared" si="51"/>
        <v>9868.3770045971723</v>
      </c>
      <c r="K61" s="138">
        <v>445.4</v>
      </c>
      <c r="L61" s="197">
        <v>449.76</v>
      </c>
      <c r="M61" s="94">
        <v>4.1669</v>
      </c>
      <c r="N61" s="90">
        <v>0.2112</v>
      </c>
      <c r="O61" s="94">
        <v>4.3780999999999999</v>
      </c>
      <c r="P61" s="93">
        <v>9793.66</v>
      </c>
      <c r="Q61" s="38">
        <f t="shared" si="25"/>
        <v>95.175989584522966</v>
      </c>
      <c r="R61" s="38">
        <f t="shared" si="26"/>
        <v>-0.84569916524685951</v>
      </c>
      <c r="S61" s="38">
        <f t="shared" si="27"/>
        <v>4.8240104154770336</v>
      </c>
      <c r="T61" s="38">
        <f t="shared" si="28"/>
        <v>0.46139941968320347</v>
      </c>
      <c r="U61" s="38">
        <f t="shared" si="23"/>
        <v>-0.78342590767042242</v>
      </c>
      <c r="V61" s="38">
        <f t="shared" si="24"/>
        <v>-0.75713569275237114</v>
      </c>
      <c r="W61" s="175"/>
      <c r="X61" s="158">
        <f t="shared" si="29"/>
        <v>-0.49655316879950956</v>
      </c>
      <c r="Y61" s="158">
        <f t="shared" si="30"/>
        <v>-5.4965531687995099</v>
      </c>
      <c r="Z61" s="158">
        <f t="shared" si="31"/>
        <v>4.5034468312004901</v>
      </c>
      <c r="AA61" s="158">
        <f t="shared" si="32"/>
        <v>-3.5761488595705146</v>
      </c>
      <c r="AB61" s="158">
        <f t="shared" si="33"/>
        <v>2.5830425219714956</v>
      </c>
      <c r="AC61" s="158">
        <f t="shared" si="34"/>
        <v>0.46139941968320347</v>
      </c>
      <c r="AD61" s="158">
        <f t="shared" si="35"/>
        <v>-4.5386005803167961</v>
      </c>
      <c r="AE61" s="158">
        <f t="shared" si="36"/>
        <v>5.4613994196832039</v>
      </c>
      <c r="AF61" s="158">
        <f t="shared" si="37"/>
        <v>-1.8932735658650839</v>
      </c>
      <c r="AG61" s="158">
        <f t="shared" si="38"/>
        <v>2.8160724052314907</v>
      </c>
      <c r="AH61" s="158">
        <f t="shared" si="39"/>
        <v>-0.55984949794873329</v>
      </c>
      <c r="AI61" s="158">
        <f t="shared" si="40"/>
        <v>-5.5598494979487336</v>
      </c>
      <c r="AJ61" s="158">
        <f t="shared" si="41"/>
        <v>4.4401505020512664</v>
      </c>
      <c r="AK61" s="158">
        <f t="shared" si="42"/>
        <v>-2.5523485746977128</v>
      </c>
      <c r="AL61" s="158">
        <f t="shared" si="43"/>
        <v>1.432649578800246</v>
      </c>
      <c r="AM61" s="158">
        <f t="shared" si="44"/>
        <v>-0.45165244351237183</v>
      </c>
      <c r="AN61" s="158">
        <f t="shared" si="45"/>
        <v>-5.4516524435123719</v>
      </c>
      <c r="AO61" s="158">
        <f t="shared" si="46"/>
        <v>4.5483475564876281</v>
      </c>
      <c r="AP61" s="158">
        <f t="shared" si="47"/>
        <v>-3.4042903795792436</v>
      </c>
      <c r="AQ61" s="158">
        <f t="shared" si="48"/>
        <v>2.5009854925544999</v>
      </c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</row>
    <row r="62" spans="1:130" s="5" customFormat="1" x14ac:dyDescent="0.25">
      <c r="A62" s="40" t="s">
        <v>66</v>
      </c>
      <c r="B62" s="64" t="s">
        <v>189</v>
      </c>
      <c r="C62" s="5" t="s">
        <v>175</v>
      </c>
      <c r="D62" s="40" t="s">
        <v>84</v>
      </c>
      <c r="E62" s="134">
        <v>446.29070000000002</v>
      </c>
      <c r="F62" s="134">
        <f t="shared" si="49"/>
        <v>450.7</v>
      </c>
      <c r="G62" s="196">
        <v>4.1997299999999997</v>
      </c>
      <c r="H62" s="43">
        <v>0.20957000000000001</v>
      </c>
      <c r="I62" s="188">
        <f t="shared" si="50"/>
        <v>4.4093</v>
      </c>
      <c r="J62" s="38">
        <f t="shared" si="51"/>
        <v>9843.183811880459</v>
      </c>
      <c r="K62" s="138">
        <v>446.2</v>
      </c>
      <c r="L62" s="197">
        <v>450.55</v>
      </c>
      <c r="M62" s="90">
        <v>4.1795</v>
      </c>
      <c r="N62" s="94">
        <v>0.21190000000000001</v>
      </c>
      <c r="O62" s="94">
        <v>4.3910999999999998</v>
      </c>
      <c r="P62" s="93">
        <v>9805.59</v>
      </c>
      <c r="Q62" s="38">
        <f t="shared" si="25"/>
        <v>95.181161895652579</v>
      </c>
      <c r="R62" s="38">
        <f t="shared" si="26"/>
        <v>-0.48169763294306422</v>
      </c>
      <c r="S62" s="38">
        <f t="shared" si="27"/>
        <v>4.8256701054405511</v>
      </c>
      <c r="T62" s="38">
        <f t="shared" si="28"/>
        <v>1.1118003531039742</v>
      </c>
      <c r="U62" s="38">
        <f t="shared" si="23"/>
        <v>-0.41276393078266882</v>
      </c>
      <c r="V62" s="38">
        <f t="shared" si="24"/>
        <v>-0.38192735804734329</v>
      </c>
      <c r="W62" s="175"/>
      <c r="X62" s="158">
        <f t="shared" si="29"/>
        <v>-0.49655316879950956</v>
      </c>
      <c r="Y62" s="158">
        <f t="shared" si="30"/>
        <v>-5.4965531687995099</v>
      </c>
      <c r="Z62" s="158">
        <f t="shared" si="31"/>
        <v>4.5034468312004901</v>
      </c>
      <c r="AA62" s="158">
        <f t="shared" si="32"/>
        <v>-3.5761488595705146</v>
      </c>
      <c r="AB62" s="158">
        <f t="shared" si="33"/>
        <v>2.5830425219714956</v>
      </c>
      <c r="AC62" s="158">
        <f t="shared" si="34"/>
        <v>0.46139941968320347</v>
      </c>
      <c r="AD62" s="158">
        <f t="shared" si="35"/>
        <v>-4.5386005803167961</v>
      </c>
      <c r="AE62" s="158">
        <f t="shared" si="36"/>
        <v>5.4613994196832039</v>
      </c>
      <c r="AF62" s="158">
        <f t="shared" si="37"/>
        <v>-1.8932735658650839</v>
      </c>
      <c r="AG62" s="158">
        <f t="shared" si="38"/>
        <v>2.8160724052314907</v>
      </c>
      <c r="AH62" s="158">
        <f t="shared" si="39"/>
        <v>-0.55984949794873329</v>
      </c>
      <c r="AI62" s="158">
        <f t="shared" si="40"/>
        <v>-5.5598494979487336</v>
      </c>
      <c r="AJ62" s="158">
        <f t="shared" si="41"/>
        <v>4.4401505020512664</v>
      </c>
      <c r="AK62" s="158">
        <f t="shared" si="42"/>
        <v>-2.5523485746977128</v>
      </c>
      <c r="AL62" s="158">
        <f t="shared" si="43"/>
        <v>1.432649578800246</v>
      </c>
      <c r="AM62" s="158">
        <f t="shared" si="44"/>
        <v>-0.45165244351237183</v>
      </c>
      <c r="AN62" s="158">
        <f t="shared" si="45"/>
        <v>-5.4516524435123719</v>
      </c>
      <c r="AO62" s="158">
        <f t="shared" si="46"/>
        <v>4.5483475564876281</v>
      </c>
      <c r="AP62" s="158">
        <f t="shared" si="47"/>
        <v>-3.4042903795792436</v>
      </c>
      <c r="AQ62" s="158">
        <f t="shared" si="48"/>
        <v>2.5009854925544999</v>
      </c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</row>
    <row r="63" spans="1:130" s="5" customFormat="1" x14ac:dyDescent="0.25">
      <c r="A63" s="40" t="s">
        <v>66</v>
      </c>
      <c r="B63" s="64" t="s">
        <v>189</v>
      </c>
      <c r="C63" s="5" t="s">
        <v>175</v>
      </c>
      <c r="D63" s="40" t="s">
        <v>85</v>
      </c>
      <c r="E63" s="134">
        <v>446.98895999999996</v>
      </c>
      <c r="F63" s="134">
        <f t="shared" si="49"/>
        <v>451.4</v>
      </c>
      <c r="G63" s="196">
        <v>4.2013699999999998</v>
      </c>
      <c r="H63" s="43">
        <v>0.20967</v>
      </c>
      <c r="I63" s="188">
        <f t="shared" si="50"/>
        <v>4.4110399999999998</v>
      </c>
      <c r="J63" s="38">
        <f t="shared" si="51"/>
        <v>9831.7282809393782</v>
      </c>
      <c r="K63" s="138">
        <v>446.9</v>
      </c>
      <c r="L63" s="197">
        <v>451.33</v>
      </c>
      <c r="M63" s="94">
        <v>4.1721000000000004</v>
      </c>
      <c r="N63" s="94">
        <v>0.21340000000000001</v>
      </c>
      <c r="O63" s="94">
        <v>4.3855000000000004</v>
      </c>
      <c r="P63" s="93">
        <v>9775.98</v>
      </c>
      <c r="Q63" s="38">
        <f t="shared" si="25"/>
        <v>95.133964200205227</v>
      </c>
      <c r="R63" s="38">
        <f t="shared" si="26"/>
        <v>-0.69667751233524933</v>
      </c>
      <c r="S63" s="38">
        <f t="shared" si="27"/>
        <v>4.8660357997947781</v>
      </c>
      <c r="T63" s="38">
        <f t="shared" si="28"/>
        <v>1.7789860256593748</v>
      </c>
      <c r="U63" s="38">
        <f t="shared" si="23"/>
        <v>-0.57900177735861502</v>
      </c>
      <c r="V63" s="38">
        <f t="shared" si="24"/>
        <v>-0.56702422347713788</v>
      </c>
      <c r="W63" s="175"/>
      <c r="X63" s="158">
        <f t="shared" si="29"/>
        <v>-0.49655316879950956</v>
      </c>
      <c r="Y63" s="158">
        <f t="shared" si="30"/>
        <v>-5.4965531687995099</v>
      </c>
      <c r="Z63" s="158">
        <f t="shared" si="31"/>
        <v>4.5034468312004901</v>
      </c>
      <c r="AA63" s="158">
        <f t="shared" si="32"/>
        <v>-3.5761488595705146</v>
      </c>
      <c r="AB63" s="158">
        <f t="shared" si="33"/>
        <v>2.5830425219714956</v>
      </c>
      <c r="AC63" s="158">
        <f t="shared" si="34"/>
        <v>0.46139941968320347</v>
      </c>
      <c r="AD63" s="158">
        <f t="shared" si="35"/>
        <v>-4.5386005803167961</v>
      </c>
      <c r="AE63" s="158">
        <f t="shared" si="36"/>
        <v>5.4613994196832039</v>
      </c>
      <c r="AF63" s="158">
        <f t="shared" si="37"/>
        <v>-1.8932735658650839</v>
      </c>
      <c r="AG63" s="158">
        <f t="shared" si="38"/>
        <v>2.8160724052314907</v>
      </c>
      <c r="AH63" s="158">
        <f t="shared" si="39"/>
        <v>-0.55984949794873329</v>
      </c>
      <c r="AI63" s="158">
        <f t="shared" si="40"/>
        <v>-5.5598494979487336</v>
      </c>
      <c r="AJ63" s="158">
        <f t="shared" si="41"/>
        <v>4.4401505020512664</v>
      </c>
      <c r="AK63" s="158">
        <f t="shared" si="42"/>
        <v>-2.5523485746977128</v>
      </c>
      <c r="AL63" s="158">
        <f t="shared" si="43"/>
        <v>1.432649578800246</v>
      </c>
      <c r="AM63" s="158">
        <f t="shared" si="44"/>
        <v>-0.45165244351237183</v>
      </c>
      <c r="AN63" s="158">
        <f t="shared" si="45"/>
        <v>-5.4516524435123719</v>
      </c>
      <c r="AO63" s="158">
        <f t="shared" si="46"/>
        <v>4.5483475564876281</v>
      </c>
      <c r="AP63" s="158">
        <f t="shared" si="47"/>
        <v>-3.4042903795792436</v>
      </c>
      <c r="AQ63" s="158">
        <f t="shared" si="48"/>
        <v>2.5009854925544999</v>
      </c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</row>
    <row r="64" spans="1:130" s="5" customFormat="1" x14ac:dyDescent="0.25">
      <c r="A64" s="40" t="s">
        <v>154</v>
      </c>
      <c r="B64" s="64" t="s">
        <v>190</v>
      </c>
      <c r="C64" s="5" t="s">
        <v>196</v>
      </c>
      <c r="D64" s="40" t="s">
        <v>83</v>
      </c>
      <c r="E64" s="134">
        <v>446.38650999999999</v>
      </c>
      <c r="F64" s="134">
        <f t="shared" ref="F64:F69" si="52">E64+G64+H64</f>
        <v>450.8</v>
      </c>
      <c r="G64" s="196">
        <v>4.2035200000000001</v>
      </c>
      <c r="H64" s="43">
        <v>0.20996999999999999</v>
      </c>
      <c r="I64" s="188">
        <f t="shared" si="50"/>
        <v>4.4134900000000004</v>
      </c>
      <c r="J64" s="38">
        <f t="shared" si="51"/>
        <v>9850.3958324239957</v>
      </c>
      <c r="K64" s="138">
        <v>446.3</v>
      </c>
      <c r="L64" s="138">
        <v>450.7</v>
      </c>
      <c r="M64" s="94"/>
      <c r="N64" s="94"/>
      <c r="O64" s="90">
        <v>4.3689</v>
      </c>
      <c r="P64" s="89">
        <v>9788.5</v>
      </c>
      <c r="Q64" s="38"/>
      <c r="R64" s="38"/>
      <c r="S64" s="38"/>
      <c r="T64" s="38"/>
      <c r="U64" s="38">
        <f t="shared" si="23"/>
        <v>-1.0103115674896817</v>
      </c>
      <c r="V64" s="38">
        <f t="shared" si="24"/>
        <v>-0.62835883427401595</v>
      </c>
      <c r="W64" s="175"/>
      <c r="X64" s="158">
        <f t="shared" si="29"/>
        <v>-0.49655316879950956</v>
      </c>
      <c r="Y64" s="158">
        <f t="shared" si="30"/>
        <v>-5.4965531687995099</v>
      </c>
      <c r="Z64" s="158">
        <f t="shared" si="31"/>
        <v>4.5034468312004901</v>
      </c>
      <c r="AA64" s="158">
        <f t="shared" si="32"/>
        <v>-3.5761488595705146</v>
      </c>
      <c r="AB64" s="158">
        <f t="shared" si="33"/>
        <v>2.5830425219714956</v>
      </c>
      <c r="AC64" s="158">
        <f t="shared" si="34"/>
        <v>0.46139941968320347</v>
      </c>
      <c r="AD64" s="158">
        <f t="shared" si="35"/>
        <v>-4.5386005803167961</v>
      </c>
      <c r="AE64" s="158">
        <f t="shared" si="36"/>
        <v>5.4613994196832039</v>
      </c>
      <c r="AF64" s="158">
        <f t="shared" si="37"/>
        <v>-1.8932735658650839</v>
      </c>
      <c r="AG64" s="158">
        <f t="shared" si="38"/>
        <v>2.8160724052314907</v>
      </c>
      <c r="AH64" s="158">
        <f t="shared" si="39"/>
        <v>-0.55984949794873329</v>
      </c>
      <c r="AI64" s="158">
        <f t="shared" si="40"/>
        <v>-5.5598494979487336</v>
      </c>
      <c r="AJ64" s="158">
        <f t="shared" si="41"/>
        <v>4.4401505020512664</v>
      </c>
      <c r="AK64" s="158">
        <f t="shared" si="42"/>
        <v>-2.5523485746977128</v>
      </c>
      <c r="AL64" s="158">
        <f t="shared" si="43"/>
        <v>1.432649578800246</v>
      </c>
      <c r="AM64" s="158">
        <f t="shared" si="44"/>
        <v>-0.45165244351237183</v>
      </c>
      <c r="AN64" s="158">
        <f t="shared" si="45"/>
        <v>-5.4516524435123719</v>
      </c>
      <c r="AO64" s="158">
        <f t="shared" si="46"/>
        <v>4.5483475564876281</v>
      </c>
      <c r="AP64" s="158">
        <f t="shared" si="47"/>
        <v>-3.4042903795792436</v>
      </c>
      <c r="AQ64" s="158">
        <f t="shared" si="48"/>
        <v>2.5009854925544999</v>
      </c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</row>
    <row r="65" spans="1:130" s="5" customFormat="1" x14ac:dyDescent="0.25">
      <c r="A65" s="40" t="s">
        <v>154</v>
      </c>
      <c r="B65" s="64" t="s">
        <v>190</v>
      </c>
      <c r="C65" s="5" t="s">
        <v>197</v>
      </c>
      <c r="D65" s="40" t="s">
        <v>84</v>
      </c>
      <c r="E65" s="134">
        <v>446.38780999999994</v>
      </c>
      <c r="F65" s="134">
        <f t="shared" si="52"/>
        <v>450.79999999999995</v>
      </c>
      <c r="G65" s="196">
        <v>4.2021100000000002</v>
      </c>
      <c r="H65" s="43">
        <v>0.21007999999999999</v>
      </c>
      <c r="I65" s="188">
        <f t="shared" si="50"/>
        <v>4.4121899999999998</v>
      </c>
      <c r="J65" s="38">
        <f t="shared" si="51"/>
        <v>9847.4765941343139</v>
      </c>
      <c r="K65" s="91">
        <v>446.4</v>
      </c>
      <c r="L65" s="91">
        <v>450.7</v>
      </c>
      <c r="M65" s="94"/>
      <c r="N65" s="94"/>
      <c r="O65" s="94">
        <v>4.3006000000000002</v>
      </c>
      <c r="P65" s="89">
        <v>9634</v>
      </c>
      <c r="Q65" s="38"/>
      <c r="R65" s="38"/>
      <c r="S65" s="38"/>
      <c r="T65" s="38"/>
      <c r="U65" s="38">
        <f t="shared" si="23"/>
        <v>-2.5291295252470913</v>
      </c>
      <c r="V65" s="38">
        <f t="shared" si="24"/>
        <v>-2.1678304293860631</v>
      </c>
      <c r="W65" s="175"/>
      <c r="X65" s="158">
        <f t="shared" si="29"/>
        <v>-0.49655316879950956</v>
      </c>
      <c r="Y65" s="158">
        <f t="shared" si="30"/>
        <v>-5.4965531687995099</v>
      </c>
      <c r="Z65" s="158">
        <f t="shared" si="31"/>
        <v>4.5034468312004901</v>
      </c>
      <c r="AA65" s="158">
        <f t="shared" si="32"/>
        <v>-3.5761488595705146</v>
      </c>
      <c r="AB65" s="158">
        <f t="shared" si="33"/>
        <v>2.5830425219714956</v>
      </c>
      <c r="AC65" s="158">
        <f t="shared" si="34"/>
        <v>0.46139941968320347</v>
      </c>
      <c r="AD65" s="158">
        <f t="shared" si="35"/>
        <v>-4.5386005803167961</v>
      </c>
      <c r="AE65" s="158">
        <f t="shared" si="36"/>
        <v>5.4613994196832039</v>
      </c>
      <c r="AF65" s="158">
        <f t="shared" si="37"/>
        <v>-1.8932735658650839</v>
      </c>
      <c r="AG65" s="158">
        <f t="shared" si="38"/>
        <v>2.8160724052314907</v>
      </c>
      <c r="AH65" s="158">
        <f t="shared" si="39"/>
        <v>-0.55984949794873329</v>
      </c>
      <c r="AI65" s="158">
        <f t="shared" si="40"/>
        <v>-5.5598494979487336</v>
      </c>
      <c r="AJ65" s="158">
        <f t="shared" si="41"/>
        <v>4.4401505020512664</v>
      </c>
      <c r="AK65" s="158">
        <f t="shared" si="42"/>
        <v>-2.5523485746977128</v>
      </c>
      <c r="AL65" s="158">
        <f t="shared" si="43"/>
        <v>1.432649578800246</v>
      </c>
      <c r="AM65" s="158">
        <f t="shared" si="44"/>
        <v>-0.45165244351237183</v>
      </c>
      <c r="AN65" s="158">
        <f t="shared" si="45"/>
        <v>-5.4516524435123719</v>
      </c>
      <c r="AO65" s="158">
        <f t="shared" si="46"/>
        <v>4.5483475564876281</v>
      </c>
      <c r="AP65" s="158">
        <f t="shared" si="47"/>
        <v>-3.4042903795792436</v>
      </c>
      <c r="AQ65" s="158">
        <f t="shared" si="48"/>
        <v>2.5009854925544999</v>
      </c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</row>
    <row r="66" spans="1:130" s="5" customFormat="1" x14ac:dyDescent="0.25">
      <c r="A66" s="192" t="s">
        <v>154</v>
      </c>
      <c r="B66" s="193" t="s">
        <v>190</v>
      </c>
      <c r="C66" s="5" t="s">
        <v>170</v>
      </c>
      <c r="D66" s="40" t="s">
        <v>85</v>
      </c>
      <c r="E66" s="134">
        <v>446.48761999999999</v>
      </c>
      <c r="F66" s="134">
        <f t="shared" si="52"/>
        <v>450.90000000000003</v>
      </c>
      <c r="G66" s="196">
        <v>4.2020600000000004</v>
      </c>
      <c r="H66" s="43">
        <v>0.21032000000000001</v>
      </c>
      <c r="I66" s="188">
        <f t="shared" si="50"/>
        <v>4.4123800000000006</v>
      </c>
      <c r="J66" s="38">
        <f t="shared" si="51"/>
        <v>9845.70580786348</v>
      </c>
      <c r="K66" s="91">
        <v>446.5</v>
      </c>
      <c r="L66" s="138">
        <v>450.9</v>
      </c>
      <c r="M66" s="94"/>
      <c r="N66" s="94"/>
      <c r="O66" s="94">
        <v>4.3914999999999997</v>
      </c>
      <c r="P66" s="89">
        <v>9835.2000000000007</v>
      </c>
      <c r="Q66" s="38"/>
      <c r="R66" s="38"/>
      <c r="S66" s="38"/>
      <c r="T66" s="38"/>
      <c r="U66" s="38">
        <f t="shared" ref="U66:V69" si="53">((O66-I66)/I66)*100</f>
        <v>-0.47321400242048267</v>
      </c>
      <c r="V66" s="38">
        <f t="shared" si="53"/>
        <v>-0.10670446658165016</v>
      </c>
      <c r="W66" s="175"/>
      <c r="X66" s="158">
        <f t="shared" si="29"/>
        <v>-0.49655316879950956</v>
      </c>
      <c r="Y66" s="158">
        <f t="shared" si="30"/>
        <v>-5.4965531687995099</v>
      </c>
      <c r="Z66" s="158">
        <f t="shared" si="31"/>
        <v>4.5034468312004901</v>
      </c>
      <c r="AA66" s="158">
        <f t="shared" si="32"/>
        <v>-3.5761488595705146</v>
      </c>
      <c r="AB66" s="158">
        <f t="shared" si="33"/>
        <v>2.5830425219714956</v>
      </c>
      <c r="AC66" s="158">
        <f t="shared" si="34"/>
        <v>0.46139941968320347</v>
      </c>
      <c r="AD66" s="158">
        <f t="shared" si="35"/>
        <v>-4.5386005803167961</v>
      </c>
      <c r="AE66" s="158">
        <f t="shared" si="36"/>
        <v>5.4613994196832039</v>
      </c>
      <c r="AF66" s="158">
        <f t="shared" si="37"/>
        <v>-1.8932735658650839</v>
      </c>
      <c r="AG66" s="158">
        <f t="shared" si="38"/>
        <v>2.8160724052314907</v>
      </c>
      <c r="AH66" s="158">
        <f t="shared" si="39"/>
        <v>-0.55984949794873329</v>
      </c>
      <c r="AI66" s="158">
        <f t="shared" si="40"/>
        <v>-5.5598494979487336</v>
      </c>
      <c r="AJ66" s="158">
        <f t="shared" si="41"/>
        <v>4.4401505020512664</v>
      </c>
      <c r="AK66" s="158">
        <f t="shared" si="42"/>
        <v>-2.5523485746977128</v>
      </c>
      <c r="AL66" s="158">
        <f t="shared" si="43"/>
        <v>1.432649578800246</v>
      </c>
      <c r="AM66" s="158">
        <f t="shared" si="44"/>
        <v>-0.45165244351237183</v>
      </c>
      <c r="AN66" s="158">
        <f t="shared" si="45"/>
        <v>-5.4516524435123719</v>
      </c>
      <c r="AO66" s="158">
        <f t="shared" si="46"/>
        <v>4.5483475564876281</v>
      </c>
      <c r="AP66" s="158">
        <f t="shared" si="47"/>
        <v>-3.4042903795792436</v>
      </c>
      <c r="AQ66" s="158">
        <f t="shared" si="48"/>
        <v>2.5009854925544999</v>
      </c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</row>
    <row r="67" spans="1:130" s="5" customFormat="1" x14ac:dyDescent="0.25">
      <c r="A67" s="40" t="s">
        <v>165</v>
      </c>
      <c r="B67" s="64" t="s">
        <v>191</v>
      </c>
      <c r="C67" s="5" t="s">
        <v>153</v>
      </c>
      <c r="D67" s="40" t="s">
        <v>83</v>
      </c>
      <c r="E67" s="134">
        <v>446.18694999999997</v>
      </c>
      <c r="F67" s="134">
        <f t="shared" si="52"/>
        <v>450.59999999999997</v>
      </c>
      <c r="G67" s="196">
        <v>4.2033300000000002</v>
      </c>
      <c r="H67" s="43">
        <v>0.20971999999999999</v>
      </c>
      <c r="I67" s="188">
        <f>G67+H67</f>
        <v>4.4130500000000001</v>
      </c>
      <c r="J67" s="38">
        <f>(1.6061/(1.6061-(I67/F67)))*(I67/F67)*1000000</f>
        <v>9853.8062883492385</v>
      </c>
      <c r="K67" s="138"/>
      <c r="L67" s="138"/>
      <c r="M67" s="90"/>
      <c r="N67" s="94"/>
      <c r="O67" s="94"/>
      <c r="P67" s="90"/>
      <c r="Q67" s="38"/>
      <c r="R67" s="38"/>
      <c r="S67" s="38"/>
      <c r="T67" s="38"/>
      <c r="U67" s="38"/>
      <c r="V67" s="38"/>
      <c r="W67" s="175"/>
      <c r="X67" s="158">
        <f t="shared" si="29"/>
        <v>-0.49655316879950956</v>
      </c>
      <c r="Y67" s="158">
        <f t="shared" si="30"/>
        <v>-5.4965531687995099</v>
      </c>
      <c r="Z67" s="158">
        <f t="shared" si="31"/>
        <v>4.5034468312004901</v>
      </c>
      <c r="AA67" s="158">
        <f t="shared" si="32"/>
        <v>-3.5761488595705146</v>
      </c>
      <c r="AB67" s="158">
        <f t="shared" si="33"/>
        <v>2.5830425219714956</v>
      </c>
      <c r="AC67" s="158">
        <f t="shared" si="34"/>
        <v>0.46139941968320347</v>
      </c>
      <c r="AD67" s="158">
        <f t="shared" si="35"/>
        <v>-4.5386005803167961</v>
      </c>
      <c r="AE67" s="158">
        <f t="shared" si="36"/>
        <v>5.4613994196832039</v>
      </c>
      <c r="AF67" s="158">
        <f t="shared" si="37"/>
        <v>-1.8932735658650839</v>
      </c>
      <c r="AG67" s="158">
        <f t="shared" si="38"/>
        <v>2.8160724052314907</v>
      </c>
      <c r="AH67" s="158">
        <f t="shared" si="39"/>
        <v>-0.55984949794873329</v>
      </c>
      <c r="AI67" s="158">
        <f t="shared" si="40"/>
        <v>-5.5598494979487336</v>
      </c>
      <c r="AJ67" s="158">
        <f t="shared" si="41"/>
        <v>4.4401505020512664</v>
      </c>
      <c r="AK67" s="158">
        <f t="shared" si="42"/>
        <v>-2.5523485746977128</v>
      </c>
      <c r="AL67" s="158">
        <f t="shared" si="43"/>
        <v>1.432649578800246</v>
      </c>
      <c r="AM67" s="158">
        <f t="shared" si="44"/>
        <v>-0.45165244351237183</v>
      </c>
      <c r="AN67" s="158">
        <f t="shared" si="45"/>
        <v>-5.4516524435123719</v>
      </c>
      <c r="AO67" s="158">
        <f t="shared" si="46"/>
        <v>4.5483475564876281</v>
      </c>
      <c r="AP67" s="158">
        <f t="shared" si="47"/>
        <v>-3.4042903795792436</v>
      </c>
      <c r="AQ67" s="158">
        <f t="shared" si="48"/>
        <v>2.5009854925544999</v>
      </c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</row>
    <row r="68" spans="1:130" s="5" customFormat="1" x14ac:dyDescent="0.25">
      <c r="A68" s="40" t="s">
        <v>165</v>
      </c>
      <c r="B68" s="64" t="s">
        <v>191</v>
      </c>
      <c r="C68" s="5" t="s">
        <v>153</v>
      </c>
      <c r="D68" s="40" t="s">
        <v>84</v>
      </c>
      <c r="E68" s="134">
        <v>446.3904</v>
      </c>
      <c r="F68" s="134">
        <f t="shared" si="52"/>
        <v>450.8</v>
      </c>
      <c r="G68" s="196">
        <v>4.1994699999999998</v>
      </c>
      <c r="H68" s="43">
        <v>0.21013000000000001</v>
      </c>
      <c r="I68" s="188">
        <f>G68+H68</f>
        <v>4.4096000000000002</v>
      </c>
      <c r="J68" s="38">
        <f>(1.6061/(1.6061-(I68/F68)))*(I68/F68)*1000000</f>
        <v>9841.6606046733432</v>
      </c>
      <c r="K68" s="138"/>
      <c r="L68" s="138"/>
      <c r="M68" s="90"/>
      <c r="N68" s="94"/>
      <c r="O68" s="94"/>
      <c r="P68" s="90"/>
      <c r="Q68" s="38"/>
      <c r="R68" s="38"/>
      <c r="S68" s="38"/>
      <c r="T68" s="38"/>
      <c r="U68" s="38"/>
      <c r="V68" s="38"/>
      <c r="W68" s="175"/>
      <c r="X68" s="158">
        <f t="shared" si="29"/>
        <v>-0.49655316879950956</v>
      </c>
      <c r="Y68" s="158">
        <f t="shared" si="30"/>
        <v>-5.4965531687995099</v>
      </c>
      <c r="Z68" s="158">
        <f t="shared" si="31"/>
        <v>4.5034468312004901</v>
      </c>
      <c r="AA68" s="158">
        <f t="shared" si="32"/>
        <v>-3.5761488595705146</v>
      </c>
      <c r="AB68" s="158">
        <f t="shared" si="33"/>
        <v>2.5830425219714956</v>
      </c>
      <c r="AC68" s="158">
        <f t="shared" si="34"/>
        <v>0.46139941968320347</v>
      </c>
      <c r="AD68" s="158">
        <f t="shared" si="35"/>
        <v>-4.5386005803167961</v>
      </c>
      <c r="AE68" s="158">
        <f t="shared" si="36"/>
        <v>5.4613994196832039</v>
      </c>
      <c r="AF68" s="158">
        <f t="shared" si="37"/>
        <v>-1.8932735658650839</v>
      </c>
      <c r="AG68" s="158">
        <f t="shared" si="38"/>
        <v>2.8160724052314907</v>
      </c>
      <c r="AH68" s="158">
        <f t="shared" si="39"/>
        <v>-0.55984949794873329</v>
      </c>
      <c r="AI68" s="158">
        <f t="shared" si="40"/>
        <v>-5.5598494979487336</v>
      </c>
      <c r="AJ68" s="158">
        <f t="shared" si="41"/>
        <v>4.4401505020512664</v>
      </c>
      <c r="AK68" s="158">
        <f t="shared" si="42"/>
        <v>-2.5523485746977128</v>
      </c>
      <c r="AL68" s="158">
        <f t="shared" si="43"/>
        <v>1.432649578800246</v>
      </c>
      <c r="AM68" s="158">
        <f t="shared" si="44"/>
        <v>-0.45165244351237183</v>
      </c>
      <c r="AN68" s="158">
        <f t="shared" si="45"/>
        <v>-5.4516524435123719</v>
      </c>
      <c r="AO68" s="158">
        <f t="shared" si="46"/>
        <v>4.5483475564876281</v>
      </c>
      <c r="AP68" s="158">
        <f t="shared" si="47"/>
        <v>-3.4042903795792436</v>
      </c>
      <c r="AQ68" s="158">
        <f t="shared" si="48"/>
        <v>2.5009854925544999</v>
      </c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</row>
    <row r="69" spans="1:130" s="5" customFormat="1" x14ac:dyDescent="0.25">
      <c r="A69" s="40" t="s">
        <v>165</v>
      </c>
      <c r="B69" s="64" t="s">
        <v>191</v>
      </c>
      <c r="C69" s="5" t="s">
        <v>153</v>
      </c>
      <c r="D69" s="40" t="s">
        <v>85</v>
      </c>
      <c r="E69" s="134">
        <v>446.58843999999999</v>
      </c>
      <c r="F69" s="134">
        <f t="shared" si="52"/>
        <v>451</v>
      </c>
      <c r="G69" s="196">
        <v>4.2016299999999998</v>
      </c>
      <c r="H69" s="43">
        <v>0.20993000000000001</v>
      </c>
      <c r="I69" s="188">
        <f>G69+H69</f>
        <v>4.4115599999999997</v>
      </c>
      <c r="J69" s="38">
        <f>(1.6061/(1.6061-(I69/F69)))*(I69/F69)*1000000</f>
        <v>9841.6688101336949</v>
      </c>
      <c r="K69" s="138"/>
      <c r="L69" s="138"/>
      <c r="M69" s="90"/>
      <c r="N69" s="94"/>
      <c r="O69" s="94"/>
      <c r="P69" s="90"/>
      <c r="Q69" s="38"/>
      <c r="R69" s="38"/>
      <c r="S69" s="38"/>
      <c r="T69" s="38"/>
      <c r="U69" s="38"/>
      <c r="V69" s="38"/>
      <c r="W69" s="175"/>
      <c r="X69" s="158">
        <f t="shared" si="29"/>
        <v>-0.49655316879950956</v>
      </c>
      <c r="Y69" s="158">
        <f t="shared" si="30"/>
        <v>-5.4965531687995099</v>
      </c>
      <c r="Z69" s="158">
        <f t="shared" si="31"/>
        <v>4.5034468312004901</v>
      </c>
      <c r="AA69" s="158">
        <f t="shared" si="32"/>
        <v>-3.5761488595705146</v>
      </c>
      <c r="AB69" s="158">
        <f t="shared" si="33"/>
        <v>2.5830425219714956</v>
      </c>
      <c r="AC69" s="158">
        <f t="shared" si="34"/>
        <v>0.46139941968320347</v>
      </c>
      <c r="AD69" s="158">
        <f t="shared" si="35"/>
        <v>-4.5386005803167961</v>
      </c>
      <c r="AE69" s="158">
        <f t="shared" si="36"/>
        <v>5.4613994196832039</v>
      </c>
      <c r="AF69" s="158">
        <f t="shared" si="37"/>
        <v>-1.8932735658650839</v>
      </c>
      <c r="AG69" s="158">
        <f t="shared" si="38"/>
        <v>2.8160724052314907</v>
      </c>
      <c r="AH69" s="158">
        <f t="shared" si="39"/>
        <v>-0.55984949794873329</v>
      </c>
      <c r="AI69" s="158">
        <f t="shared" si="40"/>
        <v>-5.5598494979487336</v>
      </c>
      <c r="AJ69" s="158">
        <f t="shared" si="41"/>
        <v>4.4401505020512664</v>
      </c>
      <c r="AK69" s="158">
        <f t="shared" si="42"/>
        <v>-2.5523485746977128</v>
      </c>
      <c r="AL69" s="158">
        <f t="shared" si="43"/>
        <v>1.432649578800246</v>
      </c>
      <c r="AM69" s="158">
        <f t="shared" si="44"/>
        <v>-0.45165244351237183</v>
      </c>
      <c r="AN69" s="158">
        <f t="shared" si="45"/>
        <v>-5.4516524435123719</v>
      </c>
      <c r="AO69" s="158">
        <f t="shared" si="46"/>
        <v>4.5483475564876281</v>
      </c>
      <c r="AP69" s="158">
        <f t="shared" si="47"/>
        <v>-3.4042903795792436</v>
      </c>
      <c r="AQ69" s="158">
        <f t="shared" si="48"/>
        <v>2.5009854925544999</v>
      </c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</row>
    <row r="70" spans="1:130" s="5" customFormat="1" x14ac:dyDescent="0.25">
      <c r="A70" s="37"/>
      <c r="B70" s="49"/>
      <c r="D70" s="37"/>
      <c r="E70" s="37"/>
      <c r="F70" s="136"/>
      <c r="G70" s="42"/>
      <c r="K70" s="47"/>
      <c r="L70" s="47"/>
      <c r="M70" s="47"/>
      <c r="N70" s="47"/>
      <c r="O70" s="47"/>
      <c r="P70" s="47"/>
      <c r="Q70" s="38"/>
      <c r="R70" s="38"/>
      <c r="S70" s="38"/>
      <c r="T70" s="38"/>
      <c r="U70" s="38"/>
      <c r="V70" s="38"/>
      <c r="W70" s="177"/>
      <c r="X70" s="159"/>
      <c r="Y70" s="159"/>
      <c r="Z70" s="159"/>
      <c r="AA70" s="158"/>
      <c r="AB70" s="158"/>
      <c r="AC70" s="159"/>
      <c r="AD70" s="159"/>
      <c r="AE70" s="159"/>
      <c r="AF70" s="158"/>
      <c r="AG70" s="158"/>
      <c r="AH70" s="159"/>
      <c r="AI70" s="159"/>
      <c r="AJ70" s="159"/>
      <c r="AK70" s="158"/>
      <c r="AL70" s="158"/>
      <c r="AM70" s="159"/>
      <c r="AN70" s="159"/>
      <c r="AO70" s="159"/>
      <c r="AP70" s="158"/>
      <c r="AQ70" s="158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</row>
    <row r="71" spans="1:130" s="5" customFormat="1" x14ac:dyDescent="0.25">
      <c r="A71" s="37"/>
      <c r="B71" s="49"/>
      <c r="D71" s="37"/>
      <c r="E71" s="37"/>
      <c r="F71" s="136"/>
      <c r="G71" s="42"/>
      <c r="K71" s="47"/>
      <c r="L71" s="47"/>
      <c r="M71" s="47"/>
      <c r="N71" s="47"/>
      <c r="O71" s="47"/>
      <c r="P71" s="47"/>
      <c r="Q71" s="38"/>
      <c r="R71" s="38"/>
      <c r="S71" s="38"/>
      <c r="T71" s="38"/>
      <c r="U71" s="38"/>
      <c r="V71" s="38"/>
      <c r="W71" s="177"/>
      <c r="X71" s="159"/>
      <c r="Y71" s="159"/>
      <c r="Z71" s="159"/>
      <c r="AA71" s="158"/>
      <c r="AB71" s="158"/>
      <c r="AC71" s="159"/>
      <c r="AD71" s="159"/>
      <c r="AE71" s="159"/>
      <c r="AF71" s="158"/>
      <c r="AG71" s="158"/>
      <c r="AH71" s="159"/>
      <c r="AI71" s="159"/>
      <c r="AJ71" s="159"/>
      <c r="AK71" s="158"/>
      <c r="AL71" s="158"/>
      <c r="AM71" s="159"/>
      <c r="AN71" s="159"/>
      <c r="AO71" s="159"/>
      <c r="AP71" s="158"/>
      <c r="AQ71" s="158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</row>
    <row r="72" spans="1:130" s="5" customFormat="1" ht="13.8" thickBot="1" x14ac:dyDescent="0.3">
      <c r="B72" s="65"/>
      <c r="D72" s="37"/>
      <c r="E72" s="37"/>
      <c r="F72" s="136"/>
      <c r="G72" s="42"/>
      <c r="K72" s="47"/>
      <c r="L72" s="47"/>
      <c r="M72" s="47"/>
      <c r="N72" s="47"/>
      <c r="O72" s="47"/>
      <c r="P72" s="47"/>
      <c r="Q72" s="38"/>
      <c r="R72" s="38"/>
      <c r="S72" s="38"/>
      <c r="T72" s="38"/>
      <c r="U72" s="38"/>
      <c r="V72" s="38"/>
      <c r="W72" s="177"/>
      <c r="X72" s="159"/>
      <c r="Y72" s="159"/>
      <c r="Z72" s="159"/>
      <c r="AA72" s="158"/>
      <c r="AB72" s="158"/>
      <c r="AC72" s="159"/>
      <c r="AD72" s="159"/>
      <c r="AE72" s="159"/>
      <c r="AF72" s="158"/>
      <c r="AG72" s="158"/>
      <c r="AH72" s="159"/>
      <c r="AI72" s="159"/>
      <c r="AJ72" s="159"/>
      <c r="AK72" s="158"/>
      <c r="AL72" s="158"/>
      <c r="AM72" s="159"/>
      <c r="AN72" s="159"/>
      <c r="AO72" s="159"/>
      <c r="AP72" s="158"/>
      <c r="AQ72" s="158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</row>
    <row r="73" spans="1:130" s="5" customFormat="1" x14ac:dyDescent="0.25">
      <c r="B73" s="65"/>
      <c r="D73" s="37"/>
      <c r="E73" s="37"/>
      <c r="F73" s="136"/>
      <c r="G73" s="42"/>
      <c r="K73" s="47"/>
      <c r="L73" s="47"/>
      <c r="M73" s="47"/>
      <c r="N73" s="47"/>
      <c r="O73" s="47"/>
      <c r="P73" s="77"/>
      <c r="Q73" s="68"/>
      <c r="R73" s="68"/>
      <c r="S73" s="68"/>
      <c r="T73" s="68"/>
      <c r="U73" s="68"/>
      <c r="V73" s="78"/>
      <c r="W73" s="177"/>
      <c r="X73" s="159"/>
      <c r="Y73" s="159"/>
      <c r="Z73" s="159"/>
      <c r="AA73" s="158"/>
      <c r="AB73" s="158"/>
      <c r="AC73" s="159"/>
      <c r="AD73" s="159"/>
      <c r="AE73" s="159"/>
      <c r="AF73" s="158"/>
      <c r="AG73" s="158"/>
      <c r="AH73" s="159"/>
      <c r="AI73" s="159"/>
      <c r="AJ73" s="159"/>
      <c r="AK73" s="158"/>
      <c r="AL73" s="158"/>
      <c r="AM73" s="159"/>
      <c r="AN73" s="159"/>
      <c r="AO73" s="159"/>
      <c r="AP73" s="158"/>
      <c r="AQ73" s="158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</row>
    <row r="74" spans="1:130" s="5" customFormat="1" x14ac:dyDescent="0.25">
      <c r="B74" s="65"/>
      <c r="D74" s="37"/>
      <c r="E74" s="37"/>
      <c r="F74" s="136"/>
      <c r="G74" s="42"/>
      <c r="K74" s="47"/>
      <c r="L74" s="47"/>
      <c r="M74" s="47"/>
      <c r="N74" s="47"/>
      <c r="O74" s="47"/>
      <c r="P74" s="79" t="s">
        <v>87</v>
      </c>
      <c r="Q74" s="38"/>
      <c r="R74" s="38">
        <f>MEDIAN(R4:R69)</f>
        <v>-0.49655316879950956</v>
      </c>
      <c r="S74" s="38"/>
      <c r="T74" s="38">
        <f>MEDIAN(T4:T69)</f>
        <v>0.46139941968320347</v>
      </c>
      <c r="U74" s="38">
        <f>MEDIAN(U4:U69)</f>
        <v>-0.55984949794873329</v>
      </c>
      <c r="V74" s="80">
        <f>MEDIAN(V4:V69)</f>
        <v>-0.45165244351237183</v>
      </c>
      <c r="W74" s="177"/>
      <c r="X74" s="159"/>
      <c r="Y74" s="159"/>
      <c r="Z74" s="159"/>
      <c r="AA74" s="158"/>
      <c r="AB74" s="158"/>
      <c r="AC74" s="159"/>
      <c r="AD74" s="159"/>
      <c r="AE74" s="159"/>
      <c r="AF74" s="158"/>
      <c r="AG74" s="158"/>
      <c r="AH74" s="159"/>
      <c r="AI74" s="159"/>
      <c r="AJ74" s="159"/>
      <c r="AK74" s="158"/>
      <c r="AL74" s="158"/>
      <c r="AM74" s="159"/>
      <c r="AN74" s="159"/>
      <c r="AO74" s="159"/>
      <c r="AP74" s="158"/>
      <c r="AQ74" s="158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</row>
    <row r="75" spans="1:130" s="5" customFormat="1" x14ac:dyDescent="0.25">
      <c r="B75" s="65"/>
      <c r="D75" s="37"/>
      <c r="E75" s="37"/>
      <c r="F75" s="136"/>
      <c r="G75" s="42"/>
      <c r="K75" s="47"/>
      <c r="L75" s="47"/>
      <c r="M75" s="47"/>
      <c r="N75" s="47"/>
      <c r="O75" s="47"/>
      <c r="P75" s="79" t="s">
        <v>88</v>
      </c>
      <c r="Q75" s="38"/>
      <c r="R75" s="38">
        <f>PERCENTILE(R4:R69,0.25)</f>
        <v>-0.92983850431282511</v>
      </c>
      <c r="S75" s="38"/>
      <c r="T75" s="38">
        <f>PERCENTILE(T4:T69,0.25)</f>
        <v>-1.6647753066267576E-2</v>
      </c>
      <c r="U75" s="38">
        <f>PERCENTILE(U4:U69,0.25)</f>
        <v>-1.0281498397031679</v>
      </c>
      <c r="V75" s="80">
        <f>PERCENTILE(V4:V69,0.25)</f>
        <v>-1.312160486820126</v>
      </c>
      <c r="W75" s="177"/>
      <c r="X75" s="159"/>
      <c r="Y75" s="159"/>
      <c r="Z75" s="159"/>
      <c r="AA75" s="158"/>
      <c r="AB75" s="158"/>
      <c r="AC75" s="159"/>
      <c r="AD75" s="159"/>
      <c r="AE75" s="159"/>
      <c r="AF75" s="158"/>
      <c r="AG75" s="158"/>
      <c r="AH75" s="159"/>
      <c r="AI75" s="159"/>
      <c r="AJ75" s="159"/>
      <c r="AK75" s="158"/>
      <c r="AL75" s="158"/>
      <c r="AM75" s="159"/>
      <c r="AN75" s="159"/>
      <c r="AO75" s="159"/>
      <c r="AP75" s="158"/>
      <c r="AQ75" s="158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</row>
    <row r="76" spans="1:130" s="5" customFormat="1" x14ac:dyDescent="0.25">
      <c r="B76" s="65"/>
      <c r="D76" s="37"/>
      <c r="E76" s="37"/>
      <c r="F76" s="136"/>
      <c r="G76" s="42"/>
      <c r="K76" s="47"/>
      <c r="L76" s="47"/>
      <c r="M76" s="47"/>
      <c r="N76" s="47"/>
      <c r="O76" s="47"/>
      <c r="P76" s="79" t="s">
        <v>89</v>
      </c>
      <c r="Q76" s="38"/>
      <c r="R76" s="38">
        <f>PERCENTILE(R4:R69,0.75)</f>
        <v>0.45495302463720344</v>
      </c>
      <c r="S76" s="38"/>
      <c r="T76" s="38">
        <f>PERCENTILE(T4:T69,0.75)</f>
        <v>1.042170199435279</v>
      </c>
      <c r="U76" s="38">
        <f>PERCENTILE(U4:U69,0.75)</f>
        <v>-0.13218942152504357</v>
      </c>
      <c r="V76" s="80">
        <f>PERCENTILE(V4:V69,0.75)</f>
        <v>1.5542371764610673E-2</v>
      </c>
      <c r="W76" s="177"/>
      <c r="X76" s="159"/>
      <c r="Y76" s="159"/>
      <c r="Z76" s="159"/>
      <c r="AA76" s="158"/>
      <c r="AB76" s="158"/>
      <c r="AC76" s="159"/>
      <c r="AD76" s="159"/>
      <c r="AE76" s="159"/>
      <c r="AF76" s="158"/>
      <c r="AG76" s="158"/>
      <c r="AH76" s="159"/>
      <c r="AI76" s="159"/>
      <c r="AJ76" s="159"/>
      <c r="AK76" s="158"/>
      <c r="AL76" s="158"/>
      <c r="AM76" s="159"/>
      <c r="AN76" s="159"/>
      <c r="AO76" s="159"/>
      <c r="AP76" s="158"/>
      <c r="AQ76" s="158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</row>
    <row r="77" spans="1:130" x14ac:dyDescent="0.25">
      <c r="P77" s="79" t="s">
        <v>90</v>
      </c>
      <c r="Q77" s="38"/>
      <c r="R77" s="38">
        <f>(R76-R75)/1.349</f>
        <v>1.0265318969236683</v>
      </c>
      <c r="S77" s="76"/>
      <c r="T77" s="38">
        <f>(T76-T75)/1.349</f>
        <v>0.78489099518276251</v>
      </c>
      <c r="U77" s="38">
        <f>(U76-U75)/1.349</f>
        <v>0.66416635891632647</v>
      </c>
      <c r="V77" s="80">
        <f>(V76-V75)/1.349</f>
        <v>0.98421264535562392</v>
      </c>
      <c r="AR77" s="84"/>
    </row>
    <row r="78" spans="1:130" ht="13.8" thickBot="1" x14ac:dyDescent="0.3">
      <c r="P78" s="81"/>
      <c r="Q78" s="69"/>
      <c r="R78" s="69"/>
      <c r="S78" s="69"/>
      <c r="T78" s="69"/>
      <c r="U78" s="69"/>
      <c r="V78" s="82"/>
      <c r="AR78" s="84"/>
    </row>
    <row r="79" spans="1:130" x14ac:dyDescent="0.25">
      <c r="Q79" s="38"/>
      <c r="R79" s="38"/>
      <c r="S79" s="38"/>
      <c r="T79" s="38"/>
      <c r="U79" s="38"/>
      <c r="V79" s="38"/>
    </row>
    <row r="80" spans="1:130" x14ac:dyDescent="0.25">
      <c r="O80" s="198" t="s">
        <v>113</v>
      </c>
      <c r="P80" s="160" t="s">
        <v>111</v>
      </c>
      <c r="Q80" s="161"/>
      <c r="R80" s="161">
        <f>MAX(R4:R69)</f>
        <v>5.171441018718884</v>
      </c>
      <c r="S80" s="161"/>
      <c r="T80" s="161">
        <f>MAX(T4:T69)</f>
        <v>17.420459409330856</v>
      </c>
      <c r="U80" s="161">
        <f>MAX(U4:U69)</f>
        <v>4.8810900269786224</v>
      </c>
      <c r="V80" s="161">
        <f>MAX(V4:V69)</f>
        <v>4.986917963692088</v>
      </c>
    </row>
    <row r="81" spans="15:22" x14ac:dyDescent="0.25">
      <c r="O81" s="198"/>
      <c r="P81" s="160" t="s">
        <v>112</v>
      </c>
      <c r="Q81" s="161"/>
      <c r="R81" s="161">
        <f>MIN(R4:R69)</f>
        <v>-4.4545805143050359</v>
      </c>
      <c r="S81" s="161"/>
      <c r="T81" s="161">
        <f>MIN(T4:T69)</f>
        <v>-85.690515806988358</v>
      </c>
      <c r="U81" s="161">
        <f>MIN(U4:U69)</f>
        <v>-4.2303785529012563</v>
      </c>
      <c r="V81" s="161">
        <f>MIN(V4:V69)</f>
        <v>-4.4930360464936525</v>
      </c>
    </row>
    <row r="82" spans="15:22" x14ac:dyDescent="0.25">
      <c r="Q82" s="38"/>
      <c r="R82" s="38"/>
      <c r="S82" s="38"/>
      <c r="T82" s="38"/>
      <c r="U82" s="38"/>
      <c r="V82" s="38"/>
    </row>
    <row r="83" spans="15:22" x14ac:dyDescent="0.25">
      <c r="Q83" s="38"/>
      <c r="R83" s="38"/>
      <c r="S83" s="38"/>
      <c r="T83" s="38"/>
      <c r="U83" s="38"/>
      <c r="V83" s="38"/>
    </row>
    <row r="84" spans="15:22" x14ac:dyDescent="0.25">
      <c r="Q84" s="38"/>
      <c r="R84" s="38"/>
      <c r="S84" s="38"/>
      <c r="T84" s="38"/>
      <c r="U84" s="38"/>
      <c r="V84" s="38"/>
    </row>
    <row r="85" spans="15:22" x14ac:dyDescent="0.25">
      <c r="Q85" s="38"/>
      <c r="R85" s="38"/>
      <c r="S85" s="38"/>
      <c r="T85" s="38"/>
      <c r="U85" s="38"/>
      <c r="V85" s="38"/>
    </row>
    <row r="86" spans="15:22" x14ac:dyDescent="0.25">
      <c r="Q86" s="38"/>
      <c r="R86" s="38"/>
      <c r="S86" s="38"/>
      <c r="T86" s="38"/>
      <c r="U86" s="38"/>
      <c r="V86" s="38"/>
    </row>
  </sheetData>
  <mergeCells count="5">
    <mergeCell ref="AM2:AQ2"/>
    <mergeCell ref="O80:O81"/>
    <mergeCell ref="X2:AB2"/>
    <mergeCell ref="AC2:AG2"/>
    <mergeCell ref="AH2:AL2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6600"/>
  </sheetPr>
  <dimension ref="A1:FN367"/>
  <sheetViews>
    <sheetView workbookViewId="0">
      <selection activeCell="A2" sqref="A2"/>
    </sheetView>
  </sheetViews>
  <sheetFormatPr defaultColWidth="9.109375" defaultRowHeight="13.2" x14ac:dyDescent="0.25"/>
  <cols>
    <col min="1" max="1" width="5" style="1" bestFit="1" customWidth="1"/>
    <col min="2" max="2" width="11.44140625" style="75" bestFit="1" customWidth="1"/>
    <col min="3" max="3" width="10.44140625" style="1" bestFit="1" customWidth="1"/>
    <col min="4" max="8" width="9.33203125" style="48" customWidth="1"/>
    <col min="9" max="9" width="10.6640625" style="70" bestFit="1" customWidth="1"/>
    <col min="10" max="10" width="7.6640625" style="158" bestFit="1" customWidth="1"/>
    <col min="11" max="11" width="10.6640625" style="158" bestFit="1" customWidth="1"/>
    <col min="12" max="12" width="11.33203125" style="158" bestFit="1" customWidth="1"/>
    <col min="13" max="13" width="7.6640625" style="158" bestFit="1" customWidth="1"/>
    <col min="14" max="14" width="10.6640625" style="158" bestFit="1" customWidth="1"/>
    <col min="15" max="15" width="11.33203125" style="158" bestFit="1" customWidth="1"/>
    <col min="16" max="16" width="7.6640625" style="158" bestFit="1" customWidth="1"/>
    <col min="17" max="17" width="10.6640625" style="158" bestFit="1" customWidth="1"/>
    <col min="18" max="18" width="11.33203125" style="158" bestFit="1" customWidth="1"/>
    <col min="19" max="19" width="7.6640625" style="158" bestFit="1" customWidth="1"/>
    <col min="20" max="20" width="10.6640625" style="158" bestFit="1" customWidth="1"/>
    <col min="21" max="21" width="11.33203125" style="158" bestFit="1" customWidth="1"/>
    <col min="22" max="22" width="7.6640625" style="158" bestFit="1" customWidth="1"/>
    <col min="23" max="23" width="10.6640625" style="158" bestFit="1" customWidth="1"/>
    <col min="24" max="24" width="11.33203125" style="158" bestFit="1" customWidth="1"/>
    <col min="25" max="157" width="9.109375" style="43"/>
    <col min="158" max="170" width="9.109375" style="67"/>
    <col min="171" max="16384" width="9.109375" style="1"/>
  </cols>
  <sheetData>
    <row r="1" spans="1:170" s="4" customFormat="1" x14ac:dyDescent="0.25">
      <c r="A1" s="44"/>
      <c r="B1" s="71"/>
      <c r="C1" s="45"/>
      <c r="D1" s="95" t="s">
        <v>0</v>
      </c>
      <c r="E1" s="95" t="s">
        <v>0</v>
      </c>
      <c r="F1" s="95" t="s">
        <v>0</v>
      </c>
      <c r="G1" s="95" t="s">
        <v>0</v>
      </c>
      <c r="H1" s="95" t="s">
        <v>0</v>
      </c>
      <c r="I1" s="45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</row>
    <row r="2" spans="1:170" s="3" customFormat="1" x14ac:dyDescent="0.25">
      <c r="A2" s="44" t="s">
        <v>7</v>
      </c>
      <c r="B2" s="71" t="s">
        <v>86</v>
      </c>
      <c r="C2" s="44" t="s">
        <v>67</v>
      </c>
      <c r="D2" s="87" t="s">
        <v>57</v>
      </c>
      <c r="E2" s="87" t="s">
        <v>58</v>
      </c>
      <c r="F2" s="87" t="s">
        <v>59</v>
      </c>
      <c r="G2" s="87" t="s">
        <v>60</v>
      </c>
      <c r="H2" s="87" t="s">
        <v>61</v>
      </c>
      <c r="I2" s="44"/>
      <c r="J2" s="200" t="s">
        <v>57</v>
      </c>
      <c r="K2" s="200"/>
      <c r="L2" s="200"/>
      <c r="M2" s="200" t="s">
        <v>58</v>
      </c>
      <c r="N2" s="200"/>
      <c r="O2" s="200"/>
      <c r="P2" s="200" t="s">
        <v>59</v>
      </c>
      <c r="Q2" s="200"/>
      <c r="R2" s="200"/>
      <c r="S2" s="200" t="s">
        <v>60</v>
      </c>
      <c r="T2" s="200"/>
      <c r="U2" s="200"/>
      <c r="V2" s="200" t="s">
        <v>61</v>
      </c>
      <c r="W2" s="200"/>
      <c r="X2" s="200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</row>
    <row r="3" spans="1:170" s="3" customFormat="1" ht="13.8" thickBot="1" x14ac:dyDescent="0.3">
      <c r="A3" s="46"/>
      <c r="B3" s="72"/>
      <c r="C3" s="46"/>
      <c r="D3" s="96" t="s">
        <v>24</v>
      </c>
      <c r="E3" s="96" t="s">
        <v>24</v>
      </c>
      <c r="F3" s="96" t="s">
        <v>24</v>
      </c>
      <c r="G3" s="96" t="s">
        <v>24</v>
      </c>
      <c r="H3" s="96" t="s">
        <v>24</v>
      </c>
      <c r="I3" s="44"/>
      <c r="J3" s="157" t="s">
        <v>27</v>
      </c>
      <c r="K3" s="157" t="s">
        <v>91</v>
      </c>
      <c r="L3" s="157" t="s">
        <v>92</v>
      </c>
      <c r="M3" s="157" t="s">
        <v>27</v>
      </c>
      <c r="N3" s="157" t="s">
        <v>91</v>
      </c>
      <c r="O3" s="157" t="s">
        <v>92</v>
      </c>
      <c r="P3" s="157" t="s">
        <v>27</v>
      </c>
      <c r="Q3" s="157" t="s">
        <v>91</v>
      </c>
      <c r="R3" s="157" t="s">
        <v>92</v>
      </c>
      <c r="S3" s="157" t="s">
        <v>27</v>
      </c>
      <c r="T3" s="157" t="s">
        <v>91</v>
      </c>
      <c r="U3" s="157" t="s">
        <v>92</v>
      </c>
      <c r="V3" s="157" t="s">
        <v>27</v>
      </c>
      <c r="W3" s="157" t="s">
        <v>91</v>
      </c>
      <c r="X3" s="157" t="s">
        <v>92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</row>
    <row r="4" spans="1:170" s="5" customFormat="1" x14ac:dyDescent="0.25">
      <c r="A4" s="36" t="s">
        <v>56</v>
      </c>
      <c r="B4" s="73" t="s">
        <v>96</v>
      </c>
      <c r="C4" s="37" t="s">
        <v>83</v>
      </c>
      <c r="D4" s="89">
        <v>13.7</v>
      </c>
      <c r="E4" s="89">
        <v>15.8</v>
      </c>
      <c r="F4" s="89">
        <v>19.100000000000001</v>
      </c>
      <c r="G4" s="89">
        <v>39.6</v>
      </c>
      <c r="H4" s="89">
        <v>79.900000000000006</v>
      </c>
      <c r="I4" s="43"/>
      <c r="J4" s="158">
        <f t="shared" ref="J4:J24" si="0">$D$27</f>
        <v>13.3</v>
      </c>
      <c r="K4" s="158">
        <f t="shared" ref="K4:K24" si="1">($D$27)-(3*$D$30)</f>
        <v>-3.4012601927353607</v>
      </c>
      <c r="L4" s="158">
        <f t="shared" ref="L4:L24" si="2">($D$27)+(3*$D$30)</f>
        <v>30.001260192735362</v>
      </c>
      <c r="M4" s="158">
        <f t="shared" ref="M4:M24" si="3">$E$27</f>
        <v>16.100000000000001</v>
      </c>
      <c r="N4" s="158">
        <f t="shared" ref="N4:N24" si="4">($E$27)-(3*$E$30)</f>
        <v>9.4283914010378069</v>
      </c>
      <c r="O4" s="158">
        <f t="shared" ref="O4:O24" si="5">($E$27)+(3*$E$30)</f>
        <v>22.771608598962196</v>
      </c>
      <c r="P4" s="158">
        <f t="shared" ref="P4:P24" si="6">$F$27</f>
        <v>24.4</v>
      </c>
      <c r="Q4" s="158">
        <f t="shared" ref="Q4:Q24" si="7">($F$27)-(3*$F$30)</f>
        <v>14.236916234247587</v>
      </c>
      <c r="R4" s="158">
        <f t="shared" ref="R4:R24" si="8">($F$27)+(3*$F$30)</f>
        <v>34.56308376575241</v>
      </c>
      <c r="S4" s="158">
        <f t="shared" ref="S4:S24" si="9">$G$27</f>
        <v>41.22</v>
      </c>
      <c r="T4" s="158">
        <f t="shared" ref="T4:T24" si="10">($G$27)-(3*$G$30)</f>
        <v>29.878265381764265</v>
      </c>
      <c r="U4" s="158">
        <f t="shared" ref="U4:U24" si="11">($G$27)+(3*$G$30)</f>
        <v>52.561734618235732</v>
      </c>
      <c r="V4" s="158">
        <f t="shared" ref="V4:V24" si="12">$H$27</f>
        <v>78.7</v>
      </c>
      <c r="W4" s="158">
        <f t="shared" ref="W4:W24" si="13">($H$27)-(3*$H$30)</f>
        <v>72.139584877687199</v>
      </c>
      <c r="X4" s="158">
        <f t="shared" ref="X4:X24" si="14">($H$27)+(3*$H$30)</f>
        <v>85.260415122312807</v>
      </c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</row>
    <row r="5" spans="1:170" s="5" customFormat="1" x14ac:dyDescent="0.25">
      <c r="A5" s="36" t="s">
        <v>56</v>
      </c>
      <c r="B5" s="73" t="s">
        <v>96</v>
      </c>
      <c r="C5" s="37" t="s">
        <v>84</v>
      </c>
      <c r="D5" s="89">
        <v>14</v>
      </c>
      <c r="E5" s="89">
        <v>15.6</v>
      </c>
      <c r="F5" s="89">
        <v>17.3</v>
      </c>
      <c r="G5" s="89">
        <v>40.299999999999997</v>
      </c>
      <c r="H5" s="89">
        <v>79</v>
      </c>
      <c r="I5" s="43"/>
      <c r="J5" s="158">
        <f t="shared" si="0"/>
        <v>13.3</v>
      </c>
      <c r="K5" s="158">
        <f t="shared" si="1"/>
        <v>-3.4012601927353607</v>
      </c>
      <c r="L5" s="158">
        <f t="shared" si="2"/>
        <v>30.001260192735362</v>
      </c>
      <c r="M5" s="158">
        <f t="shared" si="3"/>
        <v>16.100000000000001</v>
      </c>
      <c r="N5" s="158">
        <f t="shared" si="4"/>
        <v>9.4283914010378069</v>
      </c>
      <c r="O5" s="158">
        <f t="shared" si="5"/>
        <v>22.771608598962196</v>
      </c>
      <c r="P5" s="158">
        <f t="shared" si="6"/>
        <v>24.4</v>
      </c>
      <c r="Q5" s="158">
        <f t="shared" si="7"/>
        <v>14.236916234247587</v>
      </c>
      <c r="R5" s="158">
        <f t="shared" si="8"/>
        <v>34.56308376575241</v>
      </c>
      <c r="S5" s="158">
        <f t="shared" si="9"/>
        <v>41.22</v>
      </c>
      <c r="T5" s="158">
        <f t="shared" si="10"/>
        <v>29.878265381764265</v>
      </c>
      <c r="U5" s="158">
        <f t="shared" si="11"/>
        <v>52.561734618235732</v>
      </c>
      <c r="V5" s="158">
        <f t="shared" si="12"/>
        <v>78.7</v>
      </c>
      <c r="W5" s="158">
        <f t="shared" si="13"/>
        <v>72.139584877687199</v>
      </c>
      <c r="X5" s="158">
        <f t="shared" si="14"/>
        <v>85.260415122312807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</row>
    <row r="6" spans="1:170" s="5" customFormat="1" x14ac:dyDescent="0.25">
      <c r="A6" s="36" t="s">
        <v>56</v>
      </c>
      <c r="B6" s="73" t="s">
        <v>96</v>
      </c>
      <c r="C6" s="37" t="s">
        <v>85</v>
      </c>
      <c r="D6" s="89">
        <v>14.6</v>
      </c>
      <c r="E6" s="89">
        <v>15.5</v>
      </c>
      <c r="F6" s="89">
        <v>16.7</v>
      </c>
      <c r="G6" s="89">
        <v>39</v>
      </c>
      <c r="H6" s="89">
        <v>78.7</v>
      </c>
      <c r="I6" s="43"/>
      <c r="J6" s="158">
        <f t="shared" si="0"/>
        <v>13.3</v>
      </c>
      <c r="K6" s="158">
        <f t="shared" si="1"/>
        <v>-3.4012601927353607</v>
      </c>
      <c r="L6" s="158">
        <f t="shared" si="2"/>
        <v>30.001260192735362</v>
      </c>
      <c r="M6" s="158">
        <f t="shared" si="3"/>
        <v>16.100000000000001</v>
      </c>
      <c r="N6" s="158">
        <f t="shared" si="4"/>
        <v>9.4283914010378069</v>
      </c>
      <c r="O6" s="158">
        <f t="shared" si="5"/>
        <v>22.771608598962196</v>
      </c>
      <c r="P6" s="158">
        <f t="shared" si="6"/>
        <v>24.4</v>
      </c>
      <c r="Q6" s="158">
        <f t="shared" si="7"/>
        <v>14.236916234247587</v>
      </c>
      <c r="R6" s="158">
        <f t="shared" si="8"/>
        <v>34.56308376575241</v>
      </c>
      <c r="S6" s="158">
        <f t="shared" si="9"/>
        <v>41.22</v>
      </c>
      <c r="T6" s="158">
        <f t="shared" si="10"/>
        <v>29.878265381764265</v>
      </c>
      <c r="U6" s="158">
        <f t="shared" si="11"/>
        <v>52.561734618235732</v>
      </c>
      <c r="V6" s="158">
        <f t="shared" si="12"/>
        <v>78.7</v>
      </c>
      <c r="W6" s="158">
        <f t="shared" si="13"/>
        <v>72.139584877687199</v>
      </c>
      <c r="X6" s="158">
        <f t="shared" si="14"/>
        <v>85.260415122312807</v>
      </c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</row>
    <row r="7" spans="1:170" s="5" customFormat="1" x14ac:dyDescent="0.25">
      <c r="A7" s="36" t="s">
        <v>15</v>
      </c>
      <c r="B7" s="73" t="s">
        <v>97</v>
      </c>
      <c r="C7" s="37" t="s">
        <v>83</v>
      </c>
      <c r="D7" s="89">
        <v>13.9</v>
      </c>
      <c r="E7" s="89">
        <v>18.100000000000001</v>
      </c>
      <c r="F7" s="89">
        <v>24.2</v>
      </c>
      <c r="G7" s="89">
        <v>42.1</v>
      </c>
      <c r="H7" s="89">
        <v>77.900000000000006</v>
      </c>
      <c r="I7" s="43"/>
      <c r="J7" s="158">
        <f t="shared" si="0"/>
        <v>13.3</v>
      </c>
      <c r="K7" s="158">
        <f t="shared" si="1"/>
        <v>-3.4012601927353607</v>
      </c>
      <c r="L7" s="158">
        <f t="shared" si="2"/>
        <v>30.001260192735362</v>
      </c>
      <c r="M7" s="158">
        <f t="shared" si="3"/>
        <v>16.100000000000001</v>
      </c>
      <c r="N7" s="158">
        <f t="shared" si="4"/>
        <v>9.4283914010378069</v>
      </c>
      <c r="O7" s="158">
        <f t="shared" si="5"/>
        <v>22.771608598962196</v>
      </c>
      <c r="P7" s="158">
        <f t="shared" si="6"/>
        <v>24.4</v>
      </c>
      <c r="Q7" s="158">
        <f t="shared" si="7"/>
        <v>14.236916234247587</v>
      </c>
      <c r="R7" s="158">
        <f t="shared" si="8"/>
        <v>34.56308376575241</v>
      </c>
      <c r="S7" s="158">
        <f t="shared" si="9"/>
        <v>41.22</v>
      </c>
      <c r="T7" s="158">
        <f t="shared" si="10"/>
        <v>29.878265381764265</v>
      </c>
      <c r="U7" s="158">
        <f t="shared" si="11"/>
        <v>52.561734618235732</v>
      </c>
      <c r="V7" s="158">
        <f t="shared" si="12"/>
        <v>78.7</v>
      </c>
      <c r="W7" s="158">
        <f t="shared" si="13"/>
        <v>72.139584877687199</v>
      </c>
      <c r="X7" s="158">
        <f t="shared" si="14"/>
        <v>85.260415122312807</v>
      </c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</row>
    <row r="8" spans="1:170" s="5" customFormat="1" x14ac:dyDescent="0.25">
      <c r="A8" s="36" t="s">
        <v>15</v>
      </c>
      <c r="B8" s="73" t="s">
        <v>97</v>
      </c>
      <c r="C8" s="37" t="s">
        <v>84</v>
      </c>
      <c r="D8" s="89">
        <v>14.5</v>
      </c>
      <c r="E8" s="89">
        <v>17.100000000000001</v>
      </c>
      <c r="F8" s="89">
        <v>24.4</v>
      </c>
      <c r="G8" s="89">
        <v>42.8</v>
      </c>
      <c r="H8" s="89">
        <v>81.3</v>
      </c>
      <c r="I8" s="43"/>
      <c r="J8" s="158">
        <f t="shared" si="0"/>
        <v>13.3</v>
      </c>
      <c r="K8" s="158">
        <f t="shared" si="1"/>
        <v>-3.4012601927353607</v>
      </c>
      <c r="L8" s="158">
        <f t="shared" si="2"/>
        <v>30.001260192735362</v>
      </c>
      <c r="M8" s="158">
        <f t="shared" si="3"/>
        <v>16.100000000000001</v>
      </c>
      <c r="N8" s="158">
        <f t="shared" si="4"/>
        <v>9.4283914010378069</v>
      </c>
      <c r="O8" s="158">
        <f t="shared" si="5"/>
        <v>22.771608598962196</v>
      </c>
      <c r="P8" s="158">
        <f t="shared" si="6"/>
        <v>24.4</v>
      </c>
      <c r="Q8" s="158">
        <f t="shared" si="7"/>
        <v>14.236916234247587</v>
      </c>
      <c r="R8" s="158">
        <f t="shared" si="8"/>
        <v>34.56308376575241</v>
      </c>
      <c r="S8" s="158">
        <f t="shared" si="9"/>
        <v>41.22</v>
      </c>
      <c r="T8" s="158">
        <f t="shared" si="10"/>
        <v>29.878265381764265</v>
      </c>
      <c r="U8" s="158">
        <f t="shared" si="11"/>
        <v>52.561734618235732</v>
      </c>
      <c r="V8" s="158">
        <f t="shared" si="12"/>
        <v>78.7</v>
      </c>
      <c r="W8" s="158">
        <f t="shared" si="13"/>
        <v>72.139584877687199</v>
      </c>
      <c r="X8" s="158">
        <f t="shared" si="14"/>
        <v>85.260415122312807</v>
      </c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</row>
    <row r="9" spans="1:170" s="5" customFormat="1" x14ac:dyDescent="0.25">
      <c r="A9" s="36" t="s">
        <v>15</v>
      </c>
      <c r="B9" s="73" t="s">
        <v>97</v>
      </c>
      <c r="C9" s="37" t="s">
        <v>85</v>
      </c>
      <c r="D9" s="89">
        <v>15.1</v>
      </c>
      <c r="E9" s="89">
        <v>18.899999999999999</v>
      </c>
      <c r="F9" s="89">
        <v>25</v>
      </c>
      <c r="G9" s="89">
        <v>42</v>
      </c>
      <c r="H9" s="89">
        <v>78.599999999999994</v>
      </c>
      <c r="I9" s="179"/>
      <c r="J9" s="158">
        <f t="shared" si="0"/>
        <v>13.3</v>
      </c>
      <c r="K9" s="158">
        <f t="shared" si="1"/>
        <v>-3.4012601927353607</v>
      </c>
      <c r="L9" s="158">
        <f t="shared" si="2"/>
        <v>30.001260192735362</v>
      </c>
      <c r="M9" s="158">
        <f t="shared" si="3"/>
        <v>16.100000000000001</v>
      </c>
      <c r="N9" s="158">
        <f t="shared" si="4"/>
        <v>9.4283914010378069</v>
      </c>
      <c r="O9" s="158">
        <f t="shared" si="5"/>
        <v>22.771608598962196</v>
      </c>
      <c r="P9" s="158">
        <f t="shared" si="6"/>
        <v>24.4</v>
      </c>
      <c r="Q9" s="158">
        <f t="shared" si="7"/>
        <v>14.236916234247587</v>
      </c>
      <c r="R9" s="158">
        <f t="shared" si="8"/>
        <v>34.56308376575241</v>
      </c>
      <c r="S9" s="158">
        <f t="shared" si="9"/>
        <v>41.22</v>
      </c>
      <c r="T9" s="158">
        <f t="shared" si="10"/>
        <v>29.878265381764265</v>
      </c>
      <c r="U9" s="158">
        <f t="shared" si="11"/>
        <v>52.561734618235732</v>
      </c>
      <c r="V9" s="158">
        <f t="shared" si="12"/>
        <v>78.7</v>
      </c>
      <c r="W9" s="158">
        <f t="shared" si="13"/>
        <v>72.139584877687199</v>
      </c>
      <c r="X9" s="158">
        <f t="shared" si="14"/>
        <v>85.260415122312807</v>
      </c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</row>
    <row r="10" spans="1:170" s="5" customFormat="1" x14ac:dyDescent="0.25">
      <c r="A10" s="36" t="s">
        <v>16</v>
      </c>
      <c r="B10" s="73" t="s">
        <v>180</v>
      </c>
      <c r="C10" s="37" t="s">
        <v>83</v>
      </c>
      <c r="D10" s="190">
        <v>5.2</v>
      </c>
      <c r="E10" s="189">
        <v>16.100000000000001</v>
      </c>
      <c r="F10" s="189">
        <v>26.4</v>
      </c>
      <c r="G10" s="189">
        <v>45.5</v>
      </c>
      <c r="H10" s="189">
        <v>78.7</v>
      </c>
      <c r="I10" s="43"/>
      <c r="J10" s="158">
        <f t="shared" si="0"/>
        <v>13.3</v>
      </c>
      <c r="K10" s="158">
        <f t="shared" si="1"/>
        <v>-3.4012601927353607</v>
      </c>
      <c r="L10" s="158">
        <f t="shared" si="2"/>
        <v>30.001260192735362</v>
      </c>
      <c r="M10" s="158">
        <f t="shared" si="3"/>
        <v>16.100000000000001</v>
      </c>
      <c r="N10" s="158">
        <f t="shared" si="4"/>
        <v>9.4283914010378069</v>
      </c>
      <c r="O10" s="158">
        <f t="shared" si="5"/>
        <v>22.771608598962196</v>
      </c>
      <c r="P10" s="158">
        <f t="shared" si="6"/>
        <v>24.4</v>
      </c>
      <c r="Q10" s="158">
        <f t="shared" si="7"/>
        <v>14.236916234247587</v>
      </c>
      <c r="R10" s="158">
        <f t="shared" si="8"/>
        <v>34.56308376575241</v>
      </c>
      <c r="S10" s="158">
        <f t="shared" si="9"/>
        <v>41.22</v>
      </c>
      <c r="T10" s="158">
        <f t="shared" si="10"/>
        <v>29.878265381764265</v>
      </c>
      <c r="U10" s="158">
        <f t="shared" si="11"/>
        <v>52.561734618235732</v>
      </c>
      <c r="V10" s="158">
        <f t="shared" si="12"/>
        <v>78.7</v>
      </c>
      <c r="W10" s="158">
        <f t="shared" si="13"/>
        <v>72.139584877687199</v>
      </c>
      <c r="X10" s="158">
        <f t="shared" si="14"/>
        <v>85.260415122312807</v>
      </c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</row>
    <row r="11" spans="1:170" s="5" customFormat="1" x14ac:dyDescent="0.25">
      <c r="A11" s="36" t="s">
        <v>16</v>
      </c>
      <c r="B11" s="73" t="s">
        <v>180</v>
      </c>
      <c r="C11" s="37" t="s">
        <v>84</v>
      </c>
      <c r="D11" s="189">
        <v>5.0999999999999996</v>
      </c>
      <c r="E11" s="189">
        <v>15.8</v>
      </c>
      <c r="F11" s="189">
        <v>25.9</v>
      </c>
      <c r="G11" s="189">
        <v>44.9</v>
      </c>
      <c r="H11" s="189">
        <v>77.900000000000006</v>
      </c>
      <c r="I11" s="43"/>
      <c r="J11" s="158">
        <f t="shared" si="0"/>
        <v>13.3</v>
      </c>
      <c r="K11" s="158">
        <f t="shared" si="1"/>
        <v>-3.4012601927353607</v>
      </c>
      <c r="L11" s="158">
        <f t="shared" si="2"/>
        <v>30.001260192735362</v>
      </c>
      <c r="M11" s="158">
        <f t="shared" si="3"/>
        <v>16.100000000000001</v>
      </c>
      <c r="N11" s="158">
        <f t="shared" si="4"/>
        <v>9.4283914010378069</v>
      </c>
      <c r="O11" s="158">
        <f t="shared" si="5"/>
        <v>22.771608598962196</v>
      </c>
      <c r="P11" s="158">
        <f t="shared" si="6"/>
        <v>24.4</v>
      </c>
      <c r="Q11" s="158">
        <f t="shared" si="7"/>
        <v>14.236916234247587</v>
      </c>
      <c r="R11" s="158">
        <f t="shared" si="8"/>
        <v>34.56308376575241</v>
      </c>
      <c r="S11" s="158">
        <f t="shared" si="9"/>
        <v>41.22</v>
      </c>
      <c r="T11" s="158">
        <f t="shared" si="10"/>
        <v>29.878265381764265</v>
      </c>
      <c r="U11" s="158">
        <f t="shared" si="11"/>
        <v>52.561734618235732</v>
      </c>
      <c r="V11" s="158">
        <f t="shared" si="12"/>
        <v>78.7</v>
      </c>
      <c r="W11" s="158">
        <f t="shared" si="13"/>
        <v>72.139584877687199</v>
      </c>
      <c r="X11" s="158">
        <f t="shared" si="14"/>
        <v>85.260415122312807</v>
      </c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</row>
    <row r="12" spans="1:170" s="5" customFormat="1" x14ac:dyDescent="0.25">
      <c r="A12" s="36" t="s">
        <v>16</v>
      </c>
      <c r="B12" s="73" t="s">
        <v>180</v>
      </c>
      <c r="C12" s="37" t="s">
        <v>85</v>
      </c>
      <c r="D12" s="189">
        <v>5.3</v>
      </c>
      <c r="E12" s="190">
        <v>15.9</v>
      </c>
      <c r="F12" s="189">
        <v>26.1</v>
      </c>
      <c r="G12" s="189">
        <v>45.1</v>
      </c>
      <c r="H12" s="189">
        <v>78.099999999999994</v>
      </c>
      <c r="I12" s="179"/>
      <c r="J12" s="158">
        <f t="shared" si="0"/>
        <v>13.3</v>
      </c>
      <c r="K12" s="158">
        <f t="shared" si="1"/>
        <v>-3.4012601927353607</v>
      </c>
      <c r="L12" s="158">
        <f t="shared" si="2"/>
        <v>30.001260192735362</v>
      </c>
      <c r="M12" s="158">
        <f t="shared" si="3"/>
        <v>16.100000000000001</v>
      </c>
      <c r="N12" s="158">
        <f t="shared" si="4"/>
        <v>9.4283914010378069</v>
      </c>
      <c r="O12" s="158">
        <f t="shared" si="5"/>
        <v>22.771608598962196</v>
      </c>
      <c r="P12" s="158">
        <f t="shared" si="6"/>
        <v>24.4</v>
      </c>
      <c r="Q12" s="158">
        <f t="shared" si="7"/>
        <v>14.236916234247587</v>
      </c>
      <c r="R12" s="158">
        <f t="shared" si="8"/>
        <v>34.56308376575241</v>
      </c>
      <c r="S12" s="158">
        <f t="shared" si="9"/>
        <v>41.22</v>
      </c>
      <c r="T12" s="158">
        <f t="shared" si="10"/>
        <v>29.878265381764265</v>
      </c>
      <c r="U12" s="158">
        <f t="shared" si="11"/>
        <v>52.561734618235732</v>
      </c>
      <c r="V12" s="158">
        <f t="shared" si="12"/>
        <v>78.7</v>
      </c>
      <c r="W12" s="158">
        <f t="shared" si="13"/>
        <v>72.139584877687199</v>
      </c>
      <c r="X12" s="158">
        <f t="shared" si="14"/>
        <v>85.260415122312807</v>
      </c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</row>
    <row r="13" spans="1:170" s="5" customFormat="1" x14ac:dyDescent="0.25">
      <c r="A13" s="36" t="s">
        <v>17</v>
      </c>
      <c r="B13" s="73" t="s">
        <v>98</v>
      </c>
      <c r="C13" s="37" t="s">
        <v>83</v>
      </c>
      <c r="D13" s="89">
        <v>11.8</v>
      </c>
      <c r="E13" s="89">
        <v>18.3</v>
      </c>
      <c r="F13" s="89">
        <v>30.7</v>
      </c>
      <c r="G13" s="89">
        <v>52.7</v>
      </c>
      <c r="H13" s="89">
        <v>89</v>
      </c>
      <c r="I13" s="43"/>
      <c r="J13" s="158">
        <f t="shared" si="0"/>
        <v>13.3</v>
      </c>
      <c r="K13" s="158">
        <f t="shared" si="1"/>
        <v>-3.4012601927353607</v>
      </c>
      <c r="L13" s="158">
        <f t="shared" si="2"/>
        <v>30.001260192735362</v>
      </c>
      <c r="M13" s="158">
        <f t="shared" si="3"/>
        <v>16.100000000000001</v>
      </c>
      <c r="N13" s="158">
        <f t="shared" si="4"/>
        <v>9.4283914010378069</v>
      </c>
      <c r="O13" s="158">
        <f t="shared" si="5"/>
        <v>22.771608598962196</v>
      </c>
      <c r="P13" s="158">
        <f t="shared" si="6"/>
        <v>24.4</v>
      </c>
      <c r="Q13" s="158">
        <f t="shared" si="7"/>
        <v>14.236916234247587</v>
      </c>
      <c r="R13" s="158">
        <f t="shared" si="8"/>
        <v>34.56308376575241</v>
      </c>
      <c r="S13" s="158">
        <f t="shared" si="9"/>
        <v>41.22</v>
      </c>
      <c r="T13" s="158">
        <f t="shared" si="10"/>
        <v>29.878265381764265</v>
      </c>
      <c r="U13" s="158">
        <f t="shared" si="11"/>
        <v>52.561734618235732</v>
      </c>
      <c r="V13" s="158">
        <f t="shared" si="12"/>
        <v>78.7</v>
      </c>
      <c r="W13" s="158">
        <f t="shared" si="13"/>
        <v>72.139584877687199</v>
      </c>
      <c r="X13" s="158">
        <f t="shared" si="14"/>
        <v>85.260415122312807</v>
      </c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</row>
    <row r="14" spans="1:170" s="5" customFormat="1" x14ac:dyDescent="0.25">
      <c r="A14" s="36" t="s">
        <v>17</v>
      </c>
      <c r="B14" s="73" t="s">
        <v>98</v>
      </c>
      <c r="C14" s="37" t="s">
        <v>84</v>
      </c>
      <c r="D14" s="89">
        <v>11.8</v>
      </c>
      <c r="E14" s="89">
        <v>18.5</v>
      </c>
      <c r="F14" s="89">
        <v>31.3</v>
      </c>
      <c r="G14" s="89">
        <v>53</v>
      </c>
      <c r="H14" s="89">
        <v>89.5</v>
      </c>
      <c r="I14" s="43"/>
      <c r="J14" s="158">
        <f t="shared" si="0"/>
        <v>13.3</v>
      </c>
      <c r="K14" s="158">
        <f t="shared" si="1"/>
        <v>-3.4012601927353607</v>
      </c>
      <c r="L14" s="158">
        <f t="shared" si="2"/>
        <v>30.001260192735362</v>
      </c>
      <c r="M14" s="158">
        <f t="shared" si="3"/>
        <v>16.100000000000001</v>
      </c>
      <c r="N14" s="158">
        <f t="shared" si="4"/>
        <v>9.4283914010378069</v>
      </c>
      <c r="O14" s="158">
        <f t="shared" si="5"/>
        <v>22.771608598962196</v>
      </c>
      <c r="P14" s="158">
        <f t="shared" si="6"/>
        <v>24.4</v>
      </c>
      <c r="Q14" s="158">
        <f t="shared" si="7"/>
        <v>14.236916234247587</v>
      </c>
      <c r="R14" s="158">
        <f t="shared" si="8"/>
        <v>34.56308376575241</v>
      </c>
      <c r="S14" s="158">
        <f t="shared" si="9"/>
        <v>41.22</v>
      </c>
      <c r="T14" s="158">
        <f t="shared" si="10"/>
        <v>29.878265381764265</v>
      </c>
      <c r="U14" s="158">
        <f t="shared" si="11"/>
        <v>52.561734618235732</v>
      </c>
      <c r="V14" s="158">
        <f t="shared" si="12"/>
        <v>78.7</v>
      </c>
      <c r="W14" s="158">
        <f t="shared" si="13"/>
        <v>72.139584877687199</v>
      </c>
      <c r="X14" s="158">
        <f t="shared" si="14"/>
        <v>85.260415122312807</v>
      </c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</row>
    <row r="15" spans="1:170" s="5" customFormat="1" x14ac:dyDescent="0.25">
      <c r="A15" s="36" t="s">
        <v>17</v>
      </c>
      <c r="B15" s="73" t="s">
        <v>98</v>
      </c>
      <c r="C15" s="37" t="s">
        <v>85</v>
      </c>
      <c r="D15" s="89">
        <v>12.2</v>
      </c>
      <c r="E15" s="89">
        <v>18.5</v>
      </c>
      <c r="F15" s="89">
        <v>31.1</v>
      </c>
      <c r="G15" s="89">
        <v>53.3</v>
      </c>
      <c r="H15" s="89">
        <v>89.5</v>
      </c>
      <c r="I15" s="43"/>
      <c r="J15" s="158">
        <f t="shared" si="0"/>
        <v>13.3</v>
      </c>
      <c r="K15" s="158">
        <f t="shared" si="1"/>
        <v>-3.4012601927353607</v>
      </c>
      <c r="L15" s="158">
        <f t="shared" si="2"/>
        <v>30.001260192735362</v>
      </c>
      <c r="M15" s="158">
        <f t="shared" si="3"/>
        <v>16.100000000000001</v>
      </c>
      <c r="N15" s="158">
        <f t="shared" si="4"/>
        <v>9.4283914010378069</v>
      </c>
      <c r="O15" s="158">
        <f t="shared" si="5"/>
        <v>22.771608598962196</v>
      </c>
      <c r="P15" s="158">
        <f t="shared" si="6"/>
        <v>24.4</v>
      </c>
      <c r="Q15" s="158">
        <f t="shared" si="7"/>
        <v>14.236916234247587</v>
      </c>
      <c r="R15" s="158">
        <f t="shared" si="8"/>
        <v>34.56308376575241</v>
      </c>
      <c r="S15" s="158">
        <f t="shared" si="9"/>
        <v>41.22</v>
      </c>
      <c r="T15" s="158">
        <f t="shared" si="10"/>
        <v>29.878265381764265</v>
      </c>
      <c r="U15" s="158">
        <f t="shared" si="11"/>
        <v>52.561734618235732</v>
      </c>
      <c r="V15" s="158">
        <f t="shared" si="12"/>
        <v>78.7</v>
      </c>
      <c r="W15" s="158">
        <f t="shared" si="13"/>
        <v>72.139584877687199</v>
      </c>
      <c r="X15" s="158">
        <f t="shared" si="14"/>
        <v>85.260415122312807</v>
      </c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</row>
    <row r="16" spans="1:170" s="5" customFormat="1" x14ac:dyDescent="0.25">
      <c r="A16" s="36" t="s">
        <v>18</v>
      </c>
      <c r="B16" s="73" t="s">
        <v>99</v>
      </c>
      <c r="C16" s="37" t="s">
        <v>83</v>
      </c>
      <c r="D16" s="89">
        <v>13.3</v>
      </c>
      <c r="E16" s="89">
        <v>15.1</v>
      </c>
      <c r="F16" s="89">
        <v>22.8</v>
      </c>
      <c r="G16" s="89">
        <v>37.299999999999997</v>
      </c>
      <c r="H16" s="89">
        <v>81.099999999999994</v>
      </c>
      <c r="I16" s="43"/>
      <c r="J16" s="158">
        <f t="shared" si="0"/>
        <v>13.3</v>
      </c>
      <c r="K16" s="158">
        <f t="shared" si="1"/>
        <v>-3.4012601927353607</v>
      </c>
      <c r="L16" s="158">
        <f t="shared" si="2"/>
        <v>30.001260192735362</v>
      </c>
      <c r="M16" s="158">
        <f t="shared" si="3"/>
        <v>16.100000000000001</v>
      </c>
      <c r="N16" s="158">
        <f t="shared" si="4"/>
        <v>9.4283914010378069</v>
      </c>
      <c r="O16" s="158">
        <f t="shared" si="5"/>
        <v>22.771608598962196</v>
      </c>
      <c r="P16" s="158">
        <f t="shared" si="6"/>
        <v>24.4</v>
      </c>
      <c r="Q16" s="158">
        <f t="shared" si="7"/>
        <v>14.236916234247587</v>
      </c>
      <c r="R16" s="158">
        <f t="shared" si="8"/>
        <v>34.56308376575241</v>
      </c>
      <c r="S16" s="158">
        <f t="shared" si="9"/>
        <v>41.22</v>
      </c>
      <c r="T16" s="158">
        <f t="shared" si="10"/>
        <v>29.878265381764265</v>
      </c>
      <c r="U16" s="158">
        <f t="shared" si="11"/>
        <v>52.561734618235732</v>
      </c>
      <c r="V16" s="158">
        <f t="shared" si="12"/>
        <v>78.7</v>
      </c>
      <c r="W16" s="158">
        <f t="shared" si="13"/>
        <v>72.139584877687199</v>
      </c>
      <c r="X16" s="158">
        <f t="shared" si="14"/>
        <v>85.260415122312807</v>
      </c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</row>
    <row r="17" spans="1:170" s="5" customFormat="1" x14ac:dyDescent="0.25">
      <c r="A17" s="36" t="s">
        <v>18</v>
      </c>
      <c r="B17" s="73" t="s">
        <v>99</v>
      </c>
      <c r="C17" s="37" t="s">
        <v>84</v>
      </c>
      <c r="D17" s="89">
        <v>16</v>
      </c>
      <c r="E17" s="89">
        <v>17.7</v>
      </c>
      <c r="F17" s="89">
        <v>19.3</v>
      </c>
      <c r="G17" s="89">
        <v>39.799999999999997</v>
      </c>
      <c r="H17" s="89">
        <v>77.2</v>
      </c>
      <c r="I17" s="43"/>
      <c r="J17" s="158">
        <f t="shared" si="0"/>
        <v>13.3</v>
      </c>
      <c r="K17" s="158">
        <f t="shared" si="1"/>
        <v>-3.4012601927353607</v>
      </c>
      <c r="L17" s="158">
        <f t="shared" si="2"/>
        <v>30.001260192735362</v>
      </c>
      <c r="M17" s="158">
        <f t="shared" si="3"/>
        <v>16.100000000000001</v>
      </c>
      <c r="N17" s="158">
        <f t="shared" si="4"/>
        <v>9.4283914010378069</v>
      </c>
      <c r="O17" s="158">
        <f t="shared" si="5"/>
        <v>22.771608598962196</v>
      </c>
      <c r="P17" s="158">
        <f t="shared" si="6"/>
        <v>24.4</v>
      </c>
      <c r="Q17" s="158">
        <f t="shared" si="7"/>
        <v>14.236916234247587</v>
      </c>
      <c r="R17" s="158">
        <f t="shared" si="8"/>
        <v>34.56308376575241</v>
      </c>
      <c r="S17" s="158">
        <f t="shared" si="9"/>
        <v>41.22</v>
      </c>
      <c r="T17" s="158">
        <f t="shared" si="10"/>
        <v>29.878265381764265</v>
      </c>
      <c r="U17" s="158">
        <f t="shared" si="11"/>
        <v>52.561734618235732</v>
      </c>
      <c r="V17" s="158">
        <f t="shared" si="12"/>
        <v>78.7</v>
      </c>
      <c r="W17" s="158">
        <f t="shared" si="13"/>
        <v>72.139584877687199</v>
      </c>
      <c r="X17" s="158">
        <f t="shared" si="14"/>
        <v>85.260415122312807</v>
      </c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</row>
    <row r="18" spans="1:170" s="5" customFormat="1" x14ac:dyDescent="0.25">
      <c r="A18" s="36" t="s">
        <v>18</v>
      </c>
      <c r="B18" s="73" t="s">
        <v>99</v>
      </c>
      <c r="C18" s="37" t="s">
        <v>85</v>
      </c>
      <c r="D18" s="89">
        <v>13.1</v>
      </c>
      <c r="E18" s="89">
        <v>14.3</v>
      </c>
      <c r="F18" s="89">
        <v>19</v>
      </c>
      <c r="G18" s="89">
        <v>39</v>
      </c>
      <c r="H18" s="89">
        <v>77.400000000000006</v>
      </c>
      <c r="I18" s="43"/>
      <c r="J18" s="158">
        <f t="shared" si="0"/>
        <v>13.3</v>
      </c>
      <c r="K18" s="158">
        <f t="shared" si="1"/>
        <v>-3.4012601927353607</v>
      </c>
      <c r="L18" s="158">
        <f t="shared" si="2"/>
        <v>30.001260192735362</v>
      </c>
      <c r="M18" s="158">
        <f t="shared" si="3"/>
        <v>16.100000000000001</v>
      </c>
      <c r="N18" s="158">
        <f t="shared" si="4"/>
        <v>9.4283914010378069</v>
      </c>
      <c r="O18" s="158">
        <f t="shared" si="5"/>
        <v>22.771608598962196</v>
      </c>
      <c r="P18" s="158">
        <f t="shared" si="6"/>
        <v>24.4</v>
      </c>
      <c r="Q18" s="158">
        <f t="shared" si="7"/>
        <v>14.236916234247587</v>
      </c>
      <c r="R18" s="158">
        <f t="shared" si="8"/>
        <v>34.56308376575241</v>
      </c>
      <c r="S18" s="158">
        <f t="shared" si="9"/>
        <v>41.22</v>
      </c>
      <c r="T18" s="158">
        <f t="shared" si="10"/>
        <v>29.878265381764265</v>
      </c>
      <c r="U18" s="158">
        <f t="shared" si="11"/>
        <v>52.561734618235732</v>
      </c>
      <c r="V18" s="158">
        <f t="shared" si="12"/>
        <v>78.7</v>
      </c>
      <c r="W18" s="158">
        <f t="shared" si="13"/>
        <v>72.139584877687199</v>
      </c>
      <c r="X18" s="158">
        <f t="shared" si="14"/>
        <v>85.260415122312807</v>
      </c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</row>
    <row r="19" spans="1:170" s="5" customFormat="1" x14ac:dyDescent="0.25">
      <c r="A19" s="36" t="s">
        <v>19</v>
      </c>
      <c r="B19" s="73" t="s">
        <v>181</v>
      </c>
      <c r="C19" s="37" t="s">
        <v>83</v>
      </c>
      <c r="D19" s="93">
        <v>5.7</v>
      </c>
      <c r="E19" s="93">
        <v>10.65</v>
      </c>
      <c r="F19" s="93">
        <v>21.57</v>
      </c>
      <c r="G19" s="93">
        <v>40.71</v>
      </c>
      <c r="H19" s="93">
        <v>80.67</v>
      </c>
      <c r="I19" s="43"/>
      <c r="J19" s="158">
        <f t="shared" si="0"/>
        <v>13.3</v>
      </c>
      <c r="K19" s="158">
        <f t="shared" si="1"/>
        <v>-3.4012601927353607</v>
      </c>
      <c r="L19" s="158">
        <f t="shared" si="2"/>
        <v>30.001260192735362</v>
      </c>
      <c r="M19" s="158">
        <f t="shared" si="3"/>
        <v>16.100000000000001</v>
      </c>
      <c r="N19" s="158">
        <f t="shared" si="4"/>
        <v>9.4283914010378069</v>
      </c>
      <c r="O19" s="158">
        <f t="shared" si="5"/>
        <v>22.771608598962196</v>
      </c>
      <c r="P19" s="158">
        <f t="shared" si="6"/>
        <v>24.4</v>
      </c>
      <c r="Q19" s="158">
        <f t="shared" si="7"/>
        <v>14.236916234247587</v>
      </c>
      <c r="R19" s="158">
        <f t="shared" si="8"/>
        <v>34.56308376575241</v>
      </c>
      <c r="S19" s="158">
        <f t="shared" si="9"/>
        <v>41.22</v>
      </c>
      <c r="T19" s="158">
        <f t="shared" si="10"/>
        <v>29.878265381764265</v>
      </c>
      <c r="U19" s="158">
        <f t="shared" si="11"/>
        <v>52.561734618235732</v>
      </c>
      <c r="V19" s="158">
        <f t="shared" si="12"/>
        <v>78.7</v>
      </c>
      <c r="W19" s="158">
        <f t="shared" si="13"/>
        <v>72.139584877687199</v>
      </c>
      <c r="X19" s="158">
        <f t="shared" si="14"/>
        <v>85.260415122312807</v>
      </c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</row>
    <row r="20" spans="1:170" s="5" customFormat="1" x14ac:dyDescent="0.25">
      <c r="A20" s="36" t="s">
        <v>19</v>
      </c>
      <c r="B20" s="73" t="s">
        <v>181</v>
      </c>
      <c r="C20" s="37" t="s">
        <v>84</v>
      </c>
      <c r="D20" s="93">
        <v>6.83</v>
      </c>
      <c r="E20" s="93">
        <v>11.13</v>
      </c>
      <c r="F20" s="93">
        <v>21.33</v>
      </c>
      <c r="G20" s="93">
        <v>40.869999999999997</v>
      </c>
      <c r="H20" s="93">
        <v>80.709999999999994</v>
      </c>
      <c r="I20" s="43"/>
      <c r="J20" s="158">
        <f t="shared" si="0"/>
        <v>13.3</v>
      </c>
      <c r="K20" s="158">
        <f t="shared" si="1"/>
        <v>-3.4012601927353607</v>
      </c>
      <c r="L20" s="158">
        <f t="shared" si="2"/>
        <v>30.001260192735362</v>
      </c>
      <c r="M20" s="158">
        <f t="shared" si="3"/>
        <v>16.100000000000001</v>
      </c>
      <c r="N20" s="158">
        <f t="shared" si="4"/>
        <v>9.4283914010378069</v>
      </c>
      <c r="O20" s="158">
        <f t="shared" si="5"/>
        <v>22.771608598962196</v>
      </c>
      <c r="P20" s="158">
        <f t="shared" si="6"/>
        <v>24.4</v>
      </c>
      <c r="Q20" s="158">
        <f t="shared" si="7"/>
        <v>14.236916234247587</v>
      </c>
      <c r="R20" s="158">
        <f t="shared" si="8"/>
        <v>34.56308376575241</v>
      </c>
      <c r="S20" s="158">
        <f t="shared" si="9"/>
        <v>41.22</v>
      </c>
      <c r="T20" s="158">
        <f t="shared" si="10"/>
        <v>29.878265381764265</v>
      </c>
      <c r="U20" s="158">
        <f t="shared" si="11"/>
        <v>52.561734618235732</v>
      </c>
      <c r="V20" s="158">
        <f t="shared" si="12"/>
        <v>78.7</v>
      </c>
      <c r="W20" s="158">
        <f t="shared" si="13"/>
        <v>72.139584877687199</v>
      </c>
      <c r="X20" s="158">
        <f t="shared" si="14"/>
        <v>85.260415122312807</v>
      </c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</row>
    <row r="21" spans="1:170" s="5" customFormat="1" x14ac:dyDescent="0.25">
      <c r="A21" s="36" t="s">
        <v>19</v>
      </c>
      <c r="B21" s="73" t="s">
        <v>181</v>
      </c>
      <c r="C21" s="37" t="s">
        <v>85</v>
      </c>
      <c r="D21" s="93">
        <v>7.09</v>
      </c>
      <c r="E21" s="93">
        <v>11.85</v>
      </c>
      <c r="F21" s="93">
        <v>21.83</v>
      </c>
      <c r="G21" s="93">
        <v>41.22</v>
      </c>
      <c r="H21" s="93">
        <v>80.849999999999994</v>
      </c>
      <c r="I21" s="43"/>
      <c r="J21" s="158">
        <f t="shared" si="0"/>
        <v>13.3</v>
      </c>
      <c r="K21" s="158">
        <f t="shared" si="1"/>
        <v>-3.4012601927353607</v>
      </c>
      <c r="L21" s="158">
        <f t="shared" si="2"/>
        <v>30.001260192735362</v>
      </c>
      <c r="M21" s="158">
        <f t="shared" si="3"/>
        <v>16.100000000000001</v>
      </c>
      <c r="N21" s="158">
        <f t="shared" si="4"/>
        <v>9.4283914010378069</v>
      </c>
      <c r="O21" s="158">
        <f t="shared" si="5"/>
        <v>22.771608598962196</v>
      </c>
      <c r="P21" s="158">
        <f t="shared" si="6"/>
        <v>24.4</v>
      </c>
      <c r="Q21" s="158">
        <f t="shared" si="7"/>
        <v>14.236916234247587</v>
      </c>
      <c r="R21" s="158">
        <f t="shared" si="8"/>
        <v>34.56308376575241</v>
      </c>
      <c r="S21" s="158">
        <f t="shared" si="9"/>
        <v>41.22</v>
      </c>
      <c r="T21" s="158">
        <f t="shared" si="10"/>
        <v>29.878265381764265</v>
      </c>
      <c r="U21" s="158">
        <f t="shared" si="11"/>
        <v>52.561734618235732</v>
      </c>
      <c r="V21" s="158">
        <f t="shared" si="12"/>
        <v>78.7</v>
      </c>
      <c r="W21" s="158">
        <f t="shared" si="13"/>
        <v>72.139584877687199</v>
      </c>
      <c r="X21" s="158">
        <f t="shared" si="14"/>
        <v>85.260415122312807</v>
      </c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</row>
    <row r="22" spans="1:170" s="5" customFormat="1" x14ac:dyDescent="0.25">
      <c r="A22" s="36" t="s">
        <v>20</v>
      </c>
      <c r="B22" s="73" t="s">
        <v>100</v>
      </c>
      <c r="C22" s="37" t="s">
        <v>83</v>
      </c>
      <c r="D22" s="89">
        <v>14.8</v>
      </c>
      <c r="E22" s="89">
        <v>20.9</v>
      </c>
      <c r="F22" s="89">
        <v>25.1</v>
      </c>
      <c r="G22" s="89">
        <v>39</v>
      </c>
      <c r="H22" s="89">
        <v>76.099999999999994</v>
      </c>
      <c r="I22" s="179"/>
      <c r="J22" s="158">
        <f t="shared" si="0"/>
        <v>13.3</v>
      </c>
      <c r="K22" s="158">
        <f t="shared" si="1"/>
        <v>-3.4012601927353607</v>
      </c>
      <c r="L22" s="158">
        <f t="shared" si="2"/>
        <v>30.001260192735362</v>
      </c>
      <c r="M22" s="158">
        <f t="shared" si="3"/>
        <v>16.100000000000001</v>
      </c>
      <c r="N22" s="158">
        <f t="shared" si="4"/>
        <v>9.4283914010378069</v>
      </c>
      <c r="O22" s="158">
        <f t="shared" si="5"/>
        <v>22.771608598962196</v>
      </c>
      <c r="P22" s="158">
        <f t="shared" si="6"/>
        <v>24.4</v>
      </c>
      <c r="Q22" s="158">
        <f t="shared" si="7"/>
        <v>14.236916234247587</v>
      </c>
      <c r="R22" s="158">
        <f t="shared" si="8"/>
        <v>34.56308376575241</v>
      </c>
      <c r="S22" s="158">
        <f t="shared" si="9"/>
        <v>41.22</v>
      </c>
      <c r="T22" s="158">
        <f t="shared" si="10"/>
        <v>29.878265381764265</v>
      </c>
      <c r="U22" s="158">
        <f t="shared" si="11"/>
        <v>52.561734618235732</v>
      </c>
      <c r="V22" s="158">
        <f t="shared" si="12"/>
        <v>78.7</v>
      </c>
      <c r="W22" s="158">
        <f t="shared" si="13"/>
        <v>72.139584877687199</v>
      </c>
      <c r="X22" s="158">
        <f t="shared" si="14"/>
        <v>85.260415122312807</v>
      </c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</row>
    <row r="23" spans="1:170" s="5" customFormat="1" x14ac:dyDescent="0.25">
      <c r="A23" s="36" t="s">
        <v>20</v>
      </c>
      <c r="B23" s="73" t="s">
        <v>100</v>
      </c>
      <c r="C23" s="37" t="s">
        <v>84</v>
      </c>
      <c r="D23" s="89">
        <v>15</v>
      </c>
      <c r="E23" s="89">
        <v>20.8</v>
      </c>
      <c r="F23" s="89">
        <v>24.5</v>
      </c>
      <c r="G23" s="89">
        <v>41.4</v>
      </c>
      <c r="H23" s="89">
        <v>76</v>
      </c>
      <c r="I23" s="43"/>
      <c r="J23" s="158">
        <f t="shared" si="0"/>
        <v>13.3</v>
      </c>
      <c r="K23" s="158">
        <f t="shared" si="1"/>
        <v>-3.4012601927353607</v>
      </c>
      <c r="L23" s="158">
        <f t="shared" si="2"/>
        <v>30.001260192735362</v>
      </c>
      <c r="M23" s="158">
        <f t="shared" si="3"/>
        <v>16.100000000000001</v>
      </c>
      <c r="N23" s="158">
        <f t="shared" si="4"/>
        <v>9.4283914010378069</v>
      </c>
      <c r="O23" s="158">
        <f t="shared" si="5"/>
        <v>22.771608598962196</v>
      </c>
      <c r="P23" s="158">
        <f t="shared" si="6"/>
        <v>24.4</v>
      </c>
      <c r="Q23" s="158">
        <f t="shared" si="7"/>
        <v>14.236916234247587</v>
      </c>
      <c r="R23" s="158">
        <f t="shared" si="8"/>
        <v>34.56308376575241</v>
      </c>
      <c r="S23" s="158">
        <f t="shared" si="9"/>
        <v>41.22</v>
      </c>
      <c r="T23" s="158">
        <f t="shared" si="10"/>
        <v>29.878265381764265</v>
      </c>
      <c r="U23" s="158">
        <f t="shared" si="11"/>
        <v>52.561734618235732</v>
      </c>
      <c r="V23" s="158">
        <f t="shared" si="12"/>
        <v>78.7</v>
      </c>
      <c r="W23" s="158">
        <f t="shared" si="13"/>
        <v>72.139584877687199</v>
      </c>
      <c r="X23" s="158">
        <f t="shared" si="14"/>
        <v>85.260415122312807</v>
      </c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</row>
    <row r="24" spans="1:170" s="5" customFormat="1" x14ac:dyDescent="0.25">
      <c r="A24" s="36" t="s">
        <v>20</v>
      </c>
      <c r="B24" s="73" t="s">
        <v>100</v>
      </c>
      <c r="C24" s="37" t="s">
        <v>85</v>
      </c>
      <c r="D24" s="89">
        <v>14.9</v>
      </c>
      <c r="E24" s="89">
        <v>20.7</v>
      </c>
      <c r="F24" s="89">
        <v>25.2</v>
      </c>
      <c r="G24" s="89">
        <v>40.299999999999997</v>
      </c>
      <c r="H24" s="89">
        <v>75.5</v>
      </c>
      <c r="I24" s="43"/>
      <c r="J24" s="158">
        <f t="shared" si="0"/>
        <v>13.3</v>
      </c>
      <c r="K24" s="158">
        <f t="shared" si="1"/>
        <v>-3.4012601927353607</v>
      </c>
      <c r="L24" s="158">
        <f t="shared" si="2"/>
        <v>30.001260192735362</v>
      </c>
      <c r="M24" s="158">
        <f t="shared" si="3"/>
        <v>16.100000000000001</v>
      </c>
      <c r="N24" s="158">
        <f t="shared" si="4"/>
        <v>9.4283914010378069</v>
      </c>
      <c r="O24" s="158">
        <f t="shared" si="5"/>
        <v>22.771608598962196</v>
      </c>
      <c r="P24" s="158">
        <f t="shared" si="6"/>
        <v>24.4</v>
      </c>
      <c r="Q24" s="158">
        <f t="shared" si="7"/>
        <v>14.236916234247587</v>
      </c>
      <c r="R24" s="158">
        <f t="shared" si="8"/>
        <v>34.56308376575241</v>
      </c>
      <c r="S24" s="158">
        <f t="shared" si="9"/>
        <v>41.22</v>
      </c>
      <c r="T24" s="158">
        <f t="shared" si="10"/>
        <v>29.878265381764265</v>
      </c>
      <c r="U24" s="158">
        <f t="shared" si="11"/>
        <v>52.561734618235732</v>
      </c>
      <c r="V24" s="158">
        <f t="shared" si="12"/>
        <v>78.7</v>
      </c>
      <c r="W24" s="158">
        <f t="shared" si="13"/>
        <v>72.139584877687199</v>
      </c>
      <c r="X24" s="158">
        <f t="shared" si="14"/>
        <v>85.260415122312807</v>
      </c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</row>
    <row r="25" spans="1:170" s="5" customFormat="1" x14ac:dyDescent="0.25">
      <c r="B25" s="74"/>
      <c r="D25" s="47"/>
      <c r="E25" s="47"/>
      <c r="F25" s="47"/>
      <c r="G25" s="47"/>
      <c r="H25" s="47"/>
      <c r="I25" s="43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</row>
    <row r="26" spans="1:170" s="5" customFormat="1" ht="13.8" thickBot="1" x14ac:dyDescent="0.3">
      <c r="B26" s="74"/>
      <c r="D26" s="47"/>
      <c r="E26" s="47"/>
      <c r="F26" s="47"/>
      <c r="G26" s="47"/>
      <c r="H26" s="47"/>
      <c r="I26" s="43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</row>
    <row r="27" spans="1:170" x14ac:dyDescent="0.25">
      <c r="C27" s="164" t="s">
        <v>87</v>
      </c>
      <c r="D27" s="165">
        <f>MEDIAN(D4:D24)</f>
        <v>13.3</v>
      </c>
      <c r="E27" s="165">
        <f>MEDIAN(E4:E24)</f>
        <v>16.100000000000001</v>
      </c>
      <c r="F27" s="165">
        <f>MEDIAN(F4:F24)</f>
        <v>24.4</v>
      </c>
      <c r="G27" s="165">
        <f>MEDIAN(G4:G24)</f>
        <v>41.22</v>
      </c>
      <c r="H27" s="166">
        <f>MEDIAN(H4:H24)</f>
        <v>78.7</v>
      </c>
      <c r="I27" s="43"/>
    </row>
    <row r="28" spans="1:170" x14ac:dyDescent="0.25">
      <c r="C28" s="167" t="s">
        <v>88</v>
      </c>
      <c r="D28" s="163">
        <f>PERCENTILE(D4:D24,0.25)</f>
        <v>7.09</v>
      </c>
      <c r="E28" s="163">
        <f>PERCENTILE(E4:E24,0.25)</f>
        <v>15.5</v>
      </c>
      <c r="F28" s="163">
        <f>PERCENTILE(F4:F24,0.25)</f>
        <v>21.33</v>
      </c>
      <c r="G28" s="163">
        <f>PERCENTILE(G4:G24,0.25)</f>
        <v>39.799999999999997</v>
      </c>
      <c r="H28" s="168">
        <f>PERCENTILE(H4:H24,0.25)</f>
        <v>77.900000000000006</v>
      </c>
      <c r="I28" s="43"/>
    </row>
    <row r="29" spans="1:170" x14ac:dyDescent="0.25">
      <c r="C29" s="167" t="s">
        <v>89</v>
      </c>
      <c r="D29" s="163">
        <f>PERCENTILE(D4:D24,0.75)</f>
        <v>14.6</v>
      </c>
      <c r="E29" s="163">
        <f>PERCENTILE(E4:E24,0.75)</f>
        <v>18.5</v>
      </c>
      <c r="F29" s="163">
        <f>PERCENTILE(F4:F24,0.75)</f>
        <v>25.9</v>
      </c>
      <c r="G29" s="163">
        <f>PERCENTILE(G4:G24,0.75)</f>
        <v>44.9</v>
      </c>
      <c r="H29" s="168">
        <f>PERCENTILE(H4:H24,0.75)</f>
        <v>80.849999999999994</v>
      </c>
      <c r="I29" s="43"/>
    </row>
    <row r="30" spans="1:170" ht="13.8" thickBot="1" x14ac:dyDescent="0.3">
      <c r="C30" s="169" t="s">
        <v>90</v>
      </c>
      <c r="D30" s="170">
        <f>(D29-D28)/1.349</f>
        <v>5.5670867309117869</v>
      </c>
      <c r="E30" s="170">
        <f>(E29-E28)/1.349</f>
        <v>2.2238695329873983</v>
      </c>
      <c r="F30" s="170">
        <f>(F29-F28)/1.349</f>
        <v>3.3876945885841367</v>
      </c>
      <c r="G30" s="170">
        <f>(G29-G28)/1.349</f>
        <v>3.780578206078578</v>
      </c>
      <c r="H30" s="171">
        <f>(H29-H28)/1.349</f>
        <v>2.186805040770933</v>
      </c>
      <c r="I30" s="43"/>
    </row>
    <row r="31" spans="1:170" x14ac:dyDescent="0.25">
      <c r="I31" s="43"/>
    </row>
    <row r="32" spans="1:170" x14ac:dyDescent="0.25">
      <c r="I32" s="43"/>
    </row>
    <row r="33" spans="9:9" x14ac:dyDescent="0.25">
      <c r="I33" s="43"/>
    </row>
    <row r="34" spans="9:9" x14ac:dyDescent="0.25">
      <c r="I34" s="43"/>
    </row>
    <row r="35" spans="9:9" x14ac:dyDescent="0.25">
      <c r="I35" s="43"/>
    </row>
    <row r="36" spans="9:9" x14ac:dyDescent="0.25">
      <c r="I36" s="43"/>
    </row>
    <row r="37" spans="9:9" x14ac:dyDescent="0.25">
      <c r="I37" s="43"/>
    </row>
    <row r="38" spans="9:9" x14ac:dyDescent="0.25">
      <c r="I38" s="43"/>
    </row>
    <row r="39" spans="9:9" x14ac:dyDescent="0.25">
      <c r="I39" s="43"/>
    </row>
    <row r="40" spans="9:9" x14ac:dyDescent="0.25">
      <c r="I40" s="43"/>
    </row>
    <row r="41" spans="9:9" x14ac:dyDescent="0.25">
      <c r="I41" s="43"/>
    </row>
    <row r="42" spans="9:9" x14ac:dyDescent="0.25">
      <c r="I42" s="43"/>
    </row>
    <row r="43" spans="9:9" x14ac:dyDescent="0.25">
      <c r="I43" s="43"/>
    </row>
    <row r="44" spans="9:9" x14ac:dyDescent="0.25">
      <c r="I44" s="43"/>
    </row>
    <row r="45" spans="9:9" x14ac:dyDescent="0.25">
      <c r="I45" s="43"/>
    </row>
    <row r="46" spans="9:9" x14ac:dyDescent="0.25">
      <c r="I46" s="43"/>
    </row>
    <row r="47" spans="9:9" x14ac:dyDescent="0.25">
      <c r="I47" s="43"/>
    </row>
    <row r="48" spans="9:9" x14ac:dyDescent="0.25">
      <c r="I48" s="43"/>
    </row>
    <row r="49" spans="9:9" x14ac:dyDescent="0.25">
      <c r="I49" s="43"/>
    </row>
    <row r="50" spans="9:9" x14ac:dyDescent="0.25">
      <c r="I50" s="43"/>
    </row>
    <row r="51" spans="9:9" x14ac:dyDescent="0.25">
      <c r="I51" s="43"/>
    </row>
    <row r="52" spans="9:9" x14ac:dyDescent="0.25">
      <c r="I52" s="43"/>
    </row>
    <row r="53" spans="9:9" x14ac:dyDescent="0.25">
      <c r="I53" s="43"/>
    </row>
    <row r="54" spans="9:9" x14ac:dyDescent="0.25">
      <c r="I54" s="43"/>
    </row>
    <row r="55" spans="9:9" x14ac:dyDescent="0.25">
      <c r="I55" s="43"/>
    </row>
    <row r="56" spans="9:9" x14ac:dyDescent="0.25">
      <c r="I56" s="43"/>
    </row>
    <row r="57" spans="9:9" x14ac:dyDescent="0.25">
      <c r="I57" s="43"/>
    </row>
    <row r="58" spans="9:9" x14ac:dyDescent="0.25">
      <c r="I58" s="43"/>
    </row>
    <row r="59" spans="9:9" x14ac:dyDescent="0.25">
      <c r="I59" s="43"/>
    </row>
    <row r="60" spans="9:9" x14ac:dyDescent="0.25">
      <c r="I60" s="43"/>
    </row>
    <row r="61" spans="9:9" x14ac:dyDescent="0.25">
      <c r="I61" s="43"/>
    </row>
    <row r="62" spans="9:9" x14ac:dyDescent="0.25">
      <c r="I62" s="43"/>
    </row>
    <row r="63" spans="9:9" x14ac:dyDescent="0.25">
      <c r="I63" s="43"/>
    </row>
    <row r="64" spans="9:9" x14ac:dyDescent="0.25">
      <c r="I64" s="43"/>
    </row>
    <row r="65" spans="9:9" x14ac:dyDescent="0.25">
      <c r="I65" s="43"/>
    </row>
    <row r="66" spans="9:9" x14ac:dyDescent="0.25">
      <c r="I66" s="43"/>
    </row>
    <row r="67" spans="9:9" x14ac:dyDescent="0.25">
      <c r="I67" s="43"/>
    </row>
    <row r="68" spans="9:9" x14ac:dyDescent="0.25">
      <c r="I68" s="43"/>
    </row>
    <row r="69" spans="9:9" x14ac:dyDescent="0.25">
      <c r="I69" s="43"/>
    </row>
    <row r="70" spans="9:9" x14ac:dyDescent="0.25">
      <c r="I70" s="43"/>
    </row>
    <row r="71" spans="9:9" x14ac:dyDescent="0.25">
      <c r="I71" s="43"/>
    </row>
    <row r="72" spans="9:9" x14ac:dyDescent="0.25">
      <c r="I72" s="43"/>
    </row>
    <row r="73" spans="9:9" x14ac:dyDescent="0.25">
      <c r="I73" s="43"/>
    </row>
    <row r="74" spans="9:9" x14ac:dyDescent="0.25">
      <c r="I74" s="43"/>
    </row>
    <row r="75" spans="9:9" x14ac:dyDescent="0.25">
      <c r="I75" s="43"/>
    </row>
    <row r="76" spans="9:9" x14ac:dyDescent="0.25">
      <c r="I76" s="43"/>
    </row>
    <row r="77" spans="9:9" x14ac:dyDescent="0.25">
      <c r="I77" s="43"/>
    </row>
    <row r="78" spans="9:9" x14ac:dyDescent="0.25">
      <c r="I78" s="43"/>
    </row>
    <row r="79" spans="9:9" x14ac:dyDescent="0.25">
      <c r="I79" s="43"/>
    </row>
    <row r="80" spans="9:9" x14ac:dyDescent="0.25">
      <c r="I80" s="43"/>
    </row>
    <row r="81" spans="9:9" x14ac:dyDescent="0.25">
      <c r="I81" s="43"/>
    </row>
    <row r="82" spans="9:9" x14ac:dyDescent="0.25">
      <c r="I82" s="43"/>
    </row>
    <row r="83" spans="9:9" x14ac:dyDescent="0.25">
      <c r="I83" s="43"/>
    </row>
    <row r="84" spans="9:9" x14ac:dyDescent="0.25">
      <c r="I84" s="43"/>
    </row>
    <row r="85" spans="9:9" x14ac:dyDescent="0.25">
      <c r="I85" s="43"/>
    </row>
    <row r="86" spans="9:9" x14ac:dyDescent="0.25">
      <c r="I86" s="43"/>
    </row>
    <row r="87" spans="9:9" x14ac:dyDescent="0.25">
      <c r="I87" s="43"/>
    </row>
    <row r="88" spans="9:9" x14ac:dyDescent="0.25">
      <c r="I88" s="43"/>
    </row>
    <row r="89" spans="9:9" x14ac:dyDescent="0.25">
      <c r="I89" s="43"/>
    </row>
    <row r="90" spans="9:9" x14ac:dyDescent="0.25">
      <c r="I90" s="43"/>
    </row>
    <row r="91" spans="9:9" x14ac:dyDescent="0.25">
      <c r="I91" s="43"/>
    </row>
    <row r="92" spans="9:9" x14ac:dyDescent="0.25">
      <c r="I92" s="43"/>
    </row>
    <row r="93" spans="9:9" x14ac:dyDescent="0.25">
      <c r="I93" s="43"/>
    </row>
    <row r="94" spans="9:9" x14ac:dyDescent="0.25">
      <c r="I94" s="43"/>
    </row>
    <row r="95" spans="9:9" x14ac:dyDescent="0.25">
      <c r="I95" s="43"/>
    </row>
    <row r="96" spans="9:9" x14ac:dyDescent="0.25">
      <c r="I96" s="43"/>
    </row>
    <row r="97" spans="9:9" x14ac:dyDescent="0.25">
      <c r="I97" s="43"/>
    </row>
    <row r="98" spans="9:9" x14ac:dyDescent="0.25">
      <c r="I98" s="43"/>
    </row>
    <row r="99" spans="9:9" x14ac:dyDescent="0.25">
      <c r="I99" s="43"/>
    </row>
    <row r="100" spans="9:9" x14ac:dyDescent="0.25">
      <c r="I100" s="43"/>
    </row>
    <row r="101" spans="9:9" x14ac:dyDescent="0.25">
      <c r="I101" s="43"/>
    </row>
    <row r="102" spans="9:9" x14ac:dyDescent="0.25">
      <c r="I102" s="43"/>
    </row>
    <row r="103" spans="9:9" x14ac:dyDescent="0.25">
      <c r="I103" s="43"/>
    </row>
    <row r="104" spans="9:9" x14ac:dyDescent="0.25">
      <c r="I104" s="43"/>
    </row>
    <row r="105" spans="9:9" x14ac:dyDescent="0.25">
      <c r="I105" s="43"/>
    </row>
    <row r="106" spans="9:9" x14ac:dyDescent="0.25">
      <c r="I106" s="43"/>
    </row>
    <row r="107" spans="9:9" x14ac:dyDescent="0.25">
      <c r="I107" s="43"/>
    </row>
    <row r="108" spans="9:9" x14ac:dyDescent="0.25">
      <c r="I108" s="43"/>
    </row>
    <row r="109" spans="9:9" x14ac:dyDescent="0.25">
      <c r="I109" s="43"/>
    </row>
    <row r="110" spans="9:9" x14ac:dyDescent="0.25">
      <c r="I110" s="43"/>
    </row>
    <row r="111" spans="9:9" x14ac:dyDescent="0.25">
      <c r="I111" s="43"/>
    </row>
    <row r="112" spans="9:9" x14ac:dyDescent="0.25">
      <c r="I112" s="43"/>
    </row>
    <row r="113" spans="9:9" x14ac:dyDescent="0.25">
      <c r="I113" s="43"/>
    </row>
    <row r="114" spans="9:9" x14ac:dyDescent="0.25">
      <c r="I114" s="43"/>
    </row>
    <row r="115" spans="9:9" x14ac:dyDescent="0.25">
      <c r="I115" s="43"/>
    </row>
    <row r="116" spans="9:9" x14ac:dyDescent="0.25">
      <c r="I116" s="43"/>
    </row>
    <row r="117" spans="9:9" x14ac:dyDescent="0.25">
      <c r="I117" s="43"/>
    </row>
    <row r="118" spans="9:9" x14ac:dyDescent="0.25">
      <c r="I118" s="43"/>
    </row>
    <row r="119" spans="9:9" x14ac:dyDescent="0.25">
      <c r="I119" s="43"/>
    </row>
    <row r="120" spans="9:9" x14ac:dyDescent="0.25">
      <c r="I120" s="43"/>
    </row>
    <row r="121" spans="9:9" x14ac:dyDescent="0.25">
      <c r="I121" s="43"/>
    </row>
    <row r="122" spans="9:9" x14ac:dyDescent="0.25">
      <c r="I122" s="43"/>
    </row>
    <row r="123" spans="9:9" x14ac:dyDescent="0.25">
      <c r="I123" s="43"/>
    </row>
    <row r="124" spans="9:9" x14ac:dyDescent="0.25">
      <c r="I124" s="43"/>
    </row>
    <row r="125" spans="9:9" x14ac:dyDescent="0.25">
      <c r="I125" s="43"/>
    </row>
    <row r="126" spans="9:9" x14ac:dyDescent="0.25">
      <c r="I126" s="43"/>
    </row>
    <row r="127" spans="9:9" x14ac:dyDescent="0.25">
      <c r="I127" s="43"/>
    </row>
    <row r="128" spans="9:9" x14ac:dyDescent="0.25">
      <c r="I128" s="43"/>
    </row>
    <row r="129" spans="9:9" x14ac:dyDescent="0.25">
      <c r="I129" s="43"/>
    </row>
    <row r="130" spans="9:9" x14ac:dyDescent="0.25">
      <c r="I130" s="43"/>
    </row>
    <row r="131" spans="9:9" x14ac:dyDescent="0.25">
      <c r="I131" s="43"/>
    </row>
    <row r="132" spans="9:9" x14ac:dyDescent="0.25">
      <c r="I132" s="43"/>
    </row>
    <row r="133" spans="9:9" x14ac:dyDescent="0.25">
      <c r="I133" s="43"/>
    </row>
    <row r="134" spans="9:9" x14ac:dyDescent="0.25">
      <c r="I134" s="43"/>
    </row>
    <row r="135" spans="9:9" x14ac:dyDescent="0.25">
      <c r="I135" s="43"/>
    </row>
    <row r="136" spans="9:9" x14ac:dyDescent="0.25">
      <c r="I136" s="43"/>
    </row>
    <row r="137" spans="9:9" x14ac:dyDescent="0.25">
      <c r="I137" s="43"/>
    </row>
    <row r="138" spans="9:9" x14ac:dyDescent="0.25">
      <c r="I138" s="43"/>
    </row>
    <row r="139" spans="9:9" x14ac:dyDescent="0.25">
      <c r="I139" s="43"/>
    </row>
    <row r="140" spans="9:9" x14ac:dyDescent="0.25">
      <c r="I140" s="43"/>
    </row>
    <row r="141" spans="9:9" x14ac:dyDescent="0.25">
      <c r="I141" s="43"/>
    </row>
    <row r="142" spans="9:9" x14ac:dyDescent="0.25">
      <c r="I142" s="43"/>
    </row>
    <row r="143" spans="9:9" x14ac:dyDescent="0.25">
      <c r="I143" s="43"/>
    </row>
    <row r="144" spans="9:9" x14ac:dyDescent="0.25">
      <c r="I144" s="43"/>
    </row>
    <row r="145" spans="9:9" x14ac:dyDescent="0.25">
      <c r="I145" s="43"/>
    </row>
    <row r="146" spans="9:9" x14ac:dyDescent="0.25">
      <c r="I146" s="43"/>
    </row>
    <row r="147" spans="9:9" x14ac:dyDescent="0.25">
      <c r="I147" s="43"/>
    </row>
    <row r="148" spans="9:9" x14ac:dyDescent="0.25">
      <c r="I148" s="43"/>
    </row>
    <row r="149" spans="9:9" x14ac:dyDescent="0.25">
      <c r="I149" s="43"/>
    </row>
    <row r="150" spans="9:9" x14ac:dyDescent="0.25">
      <c r="I150" s="43"/>
    </row>
    <row r="151" spans="9:9" x14ac:dyDescent="0.25">
      <c r="I151" s="43"/>
    </row>
    <row r="152" spans="9:9" x14ac:dyDescent="0.25">
      <c r="I152" s="43"/>
    </row>
    <row r="153" spans="9:9" x14ac:dyDescent="0.25">
      <c r="I153" s="43"/>
    </row>
    <row r="154" spans="9:9" x14ac:dyDescent="0.25">
      <c r="I154" s="43"/>
    </row>
    <row r="155" spans="9:9" x14ac:dyDescent="0.25">
      <c r="I155" s="43"/>
    </row>
    <row r="156" spans="9:9" x14ac:dyDescent="0.25">
      <c r="I156" s="43"/>
    </row>
    <row r="157" spans="9:9" x14ac:dyDescent="0.25">
      <c r="I157" s="43"/>
    </row>
    <row r="158" spans="9:9" x14ac:dyDescent="0.25">
      <c r="I158" s="43"/>
    </row>
    <row r="159" spans="9:9" x14ac:dyDescent="0.25">
      <c r="I159" s="43"/>
    </row>
    <row r="160" spans="9:9" x14ac:dyDescent="0.25">
      <c r="I160" s="43"/>
    </row>
    <row r="161" spans="9:9" x14ac:dyDescent="0.25">
      <c r="I161" s="43"/>
    </row>
    <row r="162" spans="9:9" x14ac:dyDescent="0.25">
      <c r="I162" s="43"/>
    </row>
    <row r="163" spans="9:9" x14ac:dyDescent="0.25">
      <c r="I163" s="43"/>
    </row>
    <row r="164" spans="9:9" x14ac:dyDescent="0.25">
      <c r="I164" s="43"/>
    </row>
    <row r="165" spans="9:9" x14ac:dyDescent="0.25">
      <c r="I165" s="43"/>
    </row>
    <row r="166" spans="9:9" x14ac:dyDescent="0.25">
      <c r="I166" s="43"/>
    </row>
    <row r="167" spans="9:9" x14ac:dyDescent="0.25">
      <c r="I167" s="43"/>
    </row>
    <row r="168" spans="9:9" x14ac:dyDescent="0.25">
      <c r="I168" s="43"/>
    </row>
    <row r="169" spans="9:9" x14ac:dyDescent="0.25">
      <c r="I169" s="43"/>
    </row>
    <row r="170" spans="9:9" x14ac:dyDescent="0.25">
      <c r="I170" s="43"/>
    </row>
    <row r="171" spans="9:9" x14ac:dyDescent="0.25">
      <c r="I171" s="43"/>
    </row>
    <row r="172" spans="9:9" x14ac:dyDescent="0.25">
      <c r="I172" s="43"/>
    </row>
    <row r="173" spans="9:9" x14ac:dyDescent="0.25">
      <c r="I173" s="43"/>
    </row>
    <row r="174" spans="9:9" x14ac:dyDescent="0.25">
      <c r="I174" s="43"/>
    </row>
    <row r="175" spans="9:9" x14ac:dyDescent="0.25">
      <c r="I175" s="43"/>
    </row>
    <row r="176" spans="9:9" x14ac:dyDescent="0.25">
      <c r="I176" s="43"/>
    </row>
    <row r="177" spans="9:9" x14ac:dyDescent="0.25">
      <c r="I177" s="43"/>
    </row>
    <row r="178" spans="9:9" x14ac:dyDescent="0.25">
      <c r="I178" s="43"/>
    </row>
    <row r="179" spans="9:9" x14ac:dyDescent="0.25">
      <c r="I179" s="43"/>
    </row>
    <row r="180" spans="9:9" x14ac:dyDescent="0.25">
      <c r="I180" s="43"/>
    </row>
    <row r="181" spans="9:9" x14ac:dyDescent="0.25">
      <c r="I181" s="43"/>
    </row>
    <row r="182" spans="9:9" x14ac:dyDescent="0.25">
      <c r="I182" s="43"/>
    </row>
    <row r="183" spans="9:9" x14ac:dyDescent="0.25">
      <c r="I183" s="43"/>
    </row>
    <row r="184" spans="9:9" x14ac:dyDescent="0.25">
      <c r="I184" s="43"/>
    </row>
    <row r="185" spans="9:9" x14ac:dyDescent="0.25">
      <c r="I185" s="43"/>
    </row>
    <row r="186" spans="9:9" x14ac:dyDescent="0.25">
      <c r="I186" s="43"/>
    </row>
    <row r="187" spans="9:9" x14ac:dyDescent="0.25">
      <c r="I187" s="43"/>
    </row>
    <row r="188" spans="9:9" x14ac:dyDescent="0.25">
      <c r="I188" s="43"/>
    </row>
    <row r="189" spans="9:9" x14ac:dyDescent="0.25">
      <c r="I189" s="43"/>
    </row>
    <row r="190" spans="9:9" x14ac:dyDescent="0.25">
      <c r="I190" s="43"/>
    </row>
    <row r="191" spans="9:9" x14ac:dyDescent="0.25">
      <c r="I191" s="43"/>
    </row>
    <row r="192" spans="9:9" x14ac:dyDescent="0.25">
      <c r="I192" s="43"/>
    </row>
    <row r="193" spans="9:9" x14ac:dyDescent="0.25">
      <c r="I193" s="43"/>
    </row>
    <row r="194" spans="9:9" x14ac:dyDescent="0.25">
      <c r="I194" s="43"/>
    </row>
    <row r="195" spans="9:9" x14ac:dyDescent="0.25">
      <c r="I195" s="43"/>
    </row>
    <row r="196" spans="9:9" x14ac:dyDescent="0.25">
      <c r="I196" s="43"/>
    </row>
    <row r="197" spans="9:9" x14ac:dyDescent="0.25">
      <c r="I197" s="43"/>
    </row>
    <row r="198" spans="9:9" x14ac:dyDescent="0.25">
      <c r="I198" s="43"/>
    </row>
    <row r="199" spans="9:9" x14ac:dyDescent="0.25">
      <c r="I199" s="43"/>
    </row>
    <row r="200" spans="9:9" x14ac:dyDescent="0.25">
      <c r="I200" s="43"/>
    </row>
    <row r="201" spans="9:9" x14ac:dyDescent="0.25">
      <c r="I201" s="43"/>
    </row>
    <row r="202" spans="9:9" x14ac:dyDescent="0.25">
      <c r="I202" s="43"/>
    </row>
    <row r="203" spans="9:9" x14ac:dyDescent="0.25">
      <c r="I203" s="43"/>
    </row>
    <row r="204" spans="9:9" x14ac:dyDescent="0.25">
      <c r="I204" s="43"/>
    </row>
    <row r="205" spans="9:9" x14ac:dyDescent="0.25">
      <c r="I205" s="43"/>
    </row>
    <row r="206" spans="9:9" x14ac:dyDescent="0.25">
      <c r="I206" s="43"/>
    </row>
    <row r="207" spans="9:9" x14ac:dyDescent="0.25">
      <c r="I207" s="43"/>
    </row>
    <row r="208" spans="9:9" x14ac:dyDescent="0.25">
      <c r="I208" s="43"/>
    </row>
    <row r="209" spans="9:9" x14ac:dyDescent="0.25">
      <c r="I209" s="43"/>
    </row>
    <row r="210" spans="9:9" x14ac:dyDescent="0.25">
      <c r="I210" s="43"/>
    </row>
    <row r="211" spans="9:9" x14ac:dyDescent="0.25">
      <c r="I211" s="43"/>
    </row>
    <row r="212" spans="9:9" x14ac:dyDescent="0.25">
      <c r="I212" s="43"/>
    </row>
    <row r="213" spans="9:9" x14ac:dyDescent="0.25">
      <c r="I213" s="43"/>
    </row>
    <row r="214" spans="9:9" x14ac:dyDescent="0.25">
      <c r="I214" s="43"/>
    </row>
    <row r="215" spans="9:9" x14ac:dyDescent="0.25">
      <c r="I215" s="43"/>
    </row>
    <row r="216" spans="9:9" x14ac:dyDescent="0.25">
      <c r="I216" s="43"/>
    </row>
    <row r="217" spans="9:9" x14ac:dyDescent="0.25">
      <c r="I217" s="43"/>
    </row>
    <row r="218" spans="9:9" x14ac:dyDescent="0.25">
      <c r="I218" s="43"/>
    </row>
    <row r="219" spans="9:9" x14ac:dyDescent="0.25">
      <c r="I219" s="43"/>
    </row>
    <row r="220" spans="9:9" x14ac:dyDescent="0.25">
      <c r="I220" s="43"/>
    </row>
    <row r="221" spans="9:9" x14ac:dyDescent="0.25">
      <c r="I221" s="43"/>
    </row>
    <row r="222" spans="9:9" x14ac:dyDescent="0.25">
      <c r="I222" s="43"/>
    </row>
    <row r="223" spans="9:9" x14ac:dyDescent="0.25">
      <c r="I223" s="43"/>
    </row>
    <row r="224" spans="9:9" x14ac:dyDescent="0.25">
      <c r="I224" s="43"/>
    </row>
    <row r="225" spans="9:9" x14ac:dyDescent="0.25">
      <c r="I225" s="43"/>
    </row>
    <row r="226" spans="9:9" x14ac:dyDescent="0.25">
      <c r="I226" s="43"/>
    </row>
    <row r="227" spans="9:9" x14ac:dyDescent="0.25">
      <c r="I227" s="43"/>
    </row>
    <row r="228" spans="9:9" x14ac:dyDescent="0.25">
      <c r="I228" s="43"/>
    </row>
    <row r="229" spans="9:9" x14ac:dyDescent="0.25">
      <c r="I229" s="43"/>
    </row>
    <row r="230" spans="9:9" x14ac:dyDescent="0.25">
      <c r="I230" s="43"/>
    </row>
    <row r="231" spans="9:9" x14ac:dyDescent="0.25">
      <c r="I231" s="43"/>
    </row>
    <row r="232" spans="9:9" x14ac:dyDescent="0.25">
      <c r="I232" s="43"/>
    </row>
    <row r="233" spans="9:9" x14ac:dyDescent="0.25">
      <c r="I233" s="43"/>
    </row>
    <row r="234" spans="9:9" x14ac:dyDescent="0.25">
      <c r="I234" s="43"/>
    </row>
    <row r="235" spans="9:9" x14ac:dyDescent="0.25">
      <c r="I235" s="43"/>
    </row>
    <row r="236" spans="9:9" x14ac:dyDescent="0.25">
      <c r="I236" s="43"/>
    </row>
    <row r="237" spans="9:9" x14ac:dyDescent="0.25">
      <c r="I237" s="43"/>
    </row>
    <row r="238" spans="9:9" x14ac:dyDescent="0.25">
      <c r="I238" s="43"/>
    </row>
    <row r="239" spans="9:9" x14ac:dyDescent="0.25">
      <c r="I239" s="43"/>
    </row>
    <row r="240" spans="9:9" x14ac:dyDescent="0.25">
      <c r="I240" s="43"/>
    </row>
    <row r="241" spans="9:9" x14ac:dyDescent="0.25">
      <c r="I241" s="43"/>
    </row>
    <row r="242" spans="9:9" x14ac:dyDescent="0.25">
      <c r="I242" s="43"/>
    </row>
    <row r="243" spans="9:9" x14ac:dyDescent="0.25">
      <c r="I243" s="43"/>
    </row>
    <row r="244" spans="9:9" x14ac:dyDescent="0.25">
      <c r="I244" s="43"/>
    </row>
    <row r="245" spans="9:9" x14ac:dyDescent="0.25">
      <c r="I245" s="43"/>
    </row>
    <row r="246" spans="9:9" x14ac:dyDescent="0.25">
      <c r="I246" s="43"/>
    </row>
    <row r="247" spans="9:9" x14ac:dyDescent="0.25">
      <c r="I247" s="43"/>
    </row>
    <row r="248" spans="9:9" x14ac:dyDescent="0.25">
      <c r="I248" s="43"/>
    </row>
    <row r="249" spans="9:9" x14ac:dyDescent="0.25">
      <c r="I249" s="43"/>
    </row>
    <row r="250" spans="9:9" x14ac:dyDescent="0.25">
      <c r="I250" s="43"/>
    </row>
    <row r="251" spans="9:9" x14ac:dyDescent="0.25">
      <c r="I251" s="43"/>
    </row>
    <row r="252" spans="9:9" x14ac:dyDescent="0.25">
      <c r="I252" s="43"/>
    </row>
    <row r="253" spans="9:9" x14ac:dyDescent="0.25">
      <c r="I253" s="43"/>
    </row>
    <row r="254" spans="9:9" x14ac:dyDescent="0.25">
      <c r="I254" s="43"/>
    </row>
    <row r="255" spans="9:9" x14ac:dyDescent="0.25">
      <c r="I255" s="43"/>
    </row>
    <row r="256" spans="9:9" x14ac:dyDescent="0.25">
      <c r="I256" s="43"/>
    </row>
    <row r="257" spans="9:9" x14ac:dyDescent="0.25">
      <c r="I257" s="43"/>
    </row>
    <row r="258" spans="9:9" x14ac:dyDescent="0.25">
      <c r="I258" s="43"/>
    </row>
    <row r="259" spans="9:9" x14ac:dyDescent="0.25">
      <c r="I259" s="43"/>
    </row>
    <row r="260" spans="9:9" x14ac:dyDescent="0.25">
      <c r="I260" s="43"/>
    </row>
    <row r="261" spans="9:9" x14ac:dyDescent="0.25">
      <c r="I261" s="43"/>
    </row>
    <row r="262" spans="9:9" x14ac:dyDescent="0.25">
      <c r="I262" s="43"/>
    </row>
    <row r="263" spans="9:9" x14ac:dyDescent="0.25">
      <c r="I263" s="43"/>
    </row>
    <row r="264" spans="9:9" x14ac:dyDescent="0.25">
      <c r="I264" s="43"/>
    </row>
    <row r="265" spans="9:9" x14ac:dyDescent="0.25">
      <c r="I265" s="43"/>
    </row>
    <row r="266" spans="9:9" x14ac:dyDescent="0.25">
      <c r="I266" s="43"/>
    </row>
    <row r="267" spans="9:9" x14ac:dyDescent="0.25">
      <c r="I267" s="43"/>
    </row>
    <row r="268" spans="9:9" x14ac:dyDescent="0.25">
      <c r="I268" s="43"/>
    </row>
    <row r="269" spans="9:9" x14ac:dyDescent="0.25">
      <c r="I269" s="43"/>
    </row>
    <row r="270" spans="9:9" x14ac:dyDescent="0.25">
      <c r="I270" s="43"/>
    </row>
    <row r="271" spans="9:9" x14ac:dyDescent="0.25">
      <c r="I271" s="43"/>
    </row>
    <row r="272" spans="9:9" x14ac:dyDescent="0.25">
      <c r="I272" s="43"/>
    </row>
    <row r="273" spans="9:9" x14ac:dyDescent="0.25">
      <c r="I273" s="43"/>
    </row>
    <row r="274" spans="9:9" x14ac:dyDescent="0.25">
      <c r="I274" s="43"/>
    </row>
    <row r="275" spans="9:9" x14ac:dyDescent="0.25">
      <c r="I275" s="43"/>
    </row>
    <row r="276" spans="9:9" x14ac:dyDescent="0.25">
      <c r="I276" s="43"/>
    </row>
    <row r="277" spans="9:9" x14ac:dyDescent="0.25">
      <c r="I277" s="43"/>
    </row>
    <row r="278" spans="9:9" x14ac:dyDescent="0.25">
      <c r="I278" s="43"/>
    </row>
    <row r="279" spans="9:9" x14ac:dyDescent="0.25">
      <c r="I279" s="43"/>
    </row>
    <row r="280" spans="9:9" x14ac:dyDescent="0.25">
      <c r="I280" s="43"/>
    </row>
    <row r="281" spans="9:9" x14ac:dyDescent="0.25">
      <c r="I281" s="43"/>
    </row>
    <row r="282" spans="9:9" x14ac:dyDescent="0.25">
      <c r="I282" s="43"/>
    </row>
    <row r="283" spans="9:9" x14ac:dyDescent="0.25">
      <c r="I283" s="43"/>
    </row>
    <row r="284" spans="9:9" x14ac:dyDescent="0.25">
      <c r="I284" s="43"/>
    </row>
    <row r="285" spans="9:9" x14ac:dyDescent="0.25">
      <c r="I285" s="43"/>
    </row>
    <row r="286" spans="9:9" x14ac:dyDescent="0.25">
      <c r="I286" s="43"/>
    </row>
    <row r="287" spans="9:9" x14ac:dyDescent="0.25">
      <c r="I287" s="43"/>
    </row>
    <row r="288" spans="9:9" x14ac:dyDescent="0.25">
      <c r="I288" s="43"/>
    </row>
    <row r="289" spans="9:9" x14ac:dyDescent="0.25">
      <c r="I289" s="43"/>
    </row>
    <row r="290" spans="9:9" x14ac:dyDescent="0.25">
      <c r="I290" s="43"/>
    </row>
    <row r="291" spans="9:9" x14ac:dyDescent="0.25">
      <c r="I291" s="43"/>
    </row>
    <row r="292" spans="9:9" x14ac:dyDescent="0.25">
      <c r="I292" s="43"/>
    </row>
    <row r="293" spans="9:9" x14ac:dyDescent="0.25">
      <c r="I293" s="43"/>
    </row>
    <row r="294" spans="9:9" x14ac:dyDescent="0.25">
      <c r="I294" s="43"/>
    </row>
    <row r="295" spans="9:9" x14ac:dyDescent="0.25">
      <c r="I295" s="43"/>
    </row>
    <row r="296" spans="9:9" x14ac:dyDescent="0.25">
      <c r="I296" s="43"/>
    </row>
    <row r="297" spans="9:9" x14ac:dyDescent="0.25">
      <c r="I297" s="43"/>
    </row>
    <row r="298" spans="9:9" x14ac:dyDescent="0.25">
      <c r="I298" s="43"/>
    </row>
    <row r="299" spans="9:9" x14ac:dyDescent="0.25">
      <c r="I299" s="43"/>
    </row>
    <row r="300" spans="9:9" x14ac:dyDescent="0.25">
      <c r="I300" s="43"/>
    </row>
    <row r="301" spans="9:9" x14ac:dyDescent="0.25">
      <c r="I301" s="43"/>
    </row>
    <row r="302" spans="9:9" x14ac:dyDescent="0.25">
      <c r="I302" s="43"/>
    </row>
    <row r="303" spans="9:9" x14ac:dyDescent="0.25">
      <c r="I303" s="43"/>
    </row>
    <row r="304" spans="9:9" x14ac:dyDescent="0.25">
      <c r="I304" s="43"/>
    </row>
    <row r="305" spans="9:9" x14ac:dyDescent="0.25">
      <c r="I305" s="43"/>
    </row>
    <row r="306" spans="9:9" x14ac:dyDescent="0.25">
      <c r="I306" s="43"/>
    </row>
    <row r="307" spans="9:9" x14ac:dyDescent="0.25">
      <c r="I307" s="43"/>
    </row>
    <row r="308" spans="9:9" x14ac:dyDescent="0.25">
      <c r="I308" s="43"/>
    </row>
    <row r="309" spans="9:9" x14ac:dyDescent="0.25">
      <c r="I309" s="43"/>
    </row>
    <row r="310" spans="9:9" x14ac:dyDescent="0.25">
      <c r="I310" s="43"/>
    </row>
    <row r="311" spans="9:9" x14ac:dyDescent="0.25">
      <c r="I311" s="43"/>
    </row>
    <row r="312" spans="9:9" x14ac:dyDescent="0.25">
      <c r="I312" s="43"/>
    </row>
    <row r="313" spans="9:9" x14ac:dyDescent="0.25">
      <c r="I313" s="43"/>
    </row>
    <row r="314" spans="9:9" x14ac:dyDescent="0.25">
      <c r="I314" s="43"/>
    </row>
    <row r="315" spans="9:9" x14ac:dyDescent="0.25">
      <c r="I315" s="43"/>
    </row>
    <row r="316" spans="9:9" x14ac:dyDescent="0.25">
      <c r="I316" s="43"/>
    </row>
    <row r="317" spans="9:9" x14ac:dyDescent="0.25">
      <c r="I317" s="43"/>
    </row>
    <row r="318" spans="9:9" x14ac:dyDescent="0.25">
      <c r="I318" s="43"/>
    </row>
    <row r="319" spans="9:9" x14ac:dyDescent="0.25">
      <c r="I319" s="43"/>
    </row>
    <row r="320" spans="9:9" x14ac:dyDescent="0.25">
      <c r="I320" s="43"/>
    </row>
    <row r="321" spans="9:9" x14ac:dyDescent="0.25">
      <c r="I321" s="43"/>
    </row>
    <row r="322" spans="9:9" x14ac:dyDescent="0.25">
      <c r="I322" s="43"/>
    </row>
    <row r="323" spans="9:9" x14ac:dyDescent="0.25">
      <c r="I323" s="43"/>
    </row>
    <row r="324" spans="9:9" x14ac:dyDescent="0.25">
      <c r="I324" s="43"/>
    </row>
    <row r="325" spans="9:9" x14ac:dyDescent="0.25">
      <c r="I325" s="43"/>
    </row>
    <row r="326" spans="9:9" x14ac:dyDescent="0.25">
      <c r="I326" s="43"/>
    </row>
    <row r="327" spans="9:9" x14ac:dyDescent="0.25">
      <c r="I327" s="43"/>
    </row>
    <row r="328" spans="9:9" x14ac:dyDescent="0.25">
      <c r="I328" s="43"/>
    </row>
    <row r="329" spans="9:9" x14ac:dyDescent="0.25">
      <c r="I329" s="43"/>
    </row>
    <row r="330" spans="9:9" x14ac:dyDescent="0.25">
      <c r="I330" s="43"/>
    </row>
    <row r="331" spans="9:9" x14ac:dyDescent="0.25">
      <c r="I331" s="43"/>
    </row>
    <row r="332" spans="9:9" x14ac:dyDescent="0.25">
      <c r="I332" s="43"/>
    </row>
    <row r="333" spans="9:9" x14ac:dyDescent="0.25">
      <c r="I333" s="43"/>
    </row>
    <row r="334" spans="9:9" x14ac:dyDescent="0.25">
      <c r="I334" s="43"/>
    </row>
    <row r="335" spans="9:9" x14ac:dyDescent="0.25">
      <c r="I335" s="43"/>
    </row>
    <row r="336" spans="9:9" x14ac:dyDescent="0.25">
      <c r="I336" s="43"/>
    </row>
    <row r="337" spans="9:9" x14ac:dyDescent="0.25">
      <c r="I337" s="43"/>
    </row>
    <row r="338" spans="9:9" x14ac:dyDescent="0.25">
      <c r="I338" s="43"/>
    </row>
    <row r="339" spans="9:9" x14ac:dyDescent="0.25">
      <c r="I339" s="43"/>
    </row>
    <row r="340" spans="9:9" x14ac:dyDescent="0.25">
      <c r="I340" s="43"/>
    </row>
    <row r="341" spans="9:9" x14ac:dyDescent="0.25">
      <c r="I341" s="43"/>
    </row>
    <row r="342" spans="9:9" x14ac:dyDescent="0.25">
      <c r="I342" s="43"/>
    </row>
    <row r="343" spans="9:9" x14ac:dyDescent="0.25">
      <c r="I343" s="43"/>
    </row>
    <row r="344" spans="9:9" x14ac:dyDescent="0.25">
      <c r="I344" s="43"/>
    </row>
    <row r="345" spans="9:9" x14ac:dyDescent="0.25">
      <c r="I345" s="43"/>
    </row>
    <row r="346" spans="9:9" x14ac:dyDescent="0.25">
      <c r="I346" s="43"/>
    </row>
    <row r="347" spans="9:9" x14ac:dyDescent="0.25">
      <c r="I347" s="43"/>
    </row>
    <row r="348" spans="9:9" x14ac:dyDescent="0.25">
      <c r="I348" s="43"/>
    </row>
    <row r="349" spans="9:9" x14ac:dyDescent="0.25">
      <c r="I349" s="43"/>
    </row>
    <row r="350" spans="9:9" x14ac:dyDescent="0.25">
      <c r="I350" s="43"/>
    </row>
    <row r="351" spans="9:9" x14ac:dyDescent="0.25">
      <c r="I351" s="43"/>
    </row>
    <row r="352" spans="9:9" x14ac:dyDescent="0.25">
      <c r="I352" s="43"/>
    </row>
    <row r="353" spans="9:9" x14ac:dyDescent="0.25">
      <c r="I353" s="43"/>
    </row>
    <row r="354" spans="9:9" x14ac:dyDescent="0.25">
      <c r="I354" s="43"/>
    </row>
    <row r="355" spans="9:9" x14ac:dyDescent="0.25">
      <c r="I355" s="43"/>
    </row>
    <row r="356" spans="9:9" x14ac:dyDescent="0.25">
      <c r="I356" s="43"/>
    </row>
    <row r="357" spans="9:9" x14ac:dyDescent="0.25">
      <c r="I357" s="43"/>
    </row>
    <row r="358" spans="9:9" x14ac:dyDescent="0.25">
      <c r="I358" s="43"/>
    </row>
    <row r="359" spans="9:9" x14ac:dyDescent="0.25">
      <c r="I359" s="43"/>
    </row>
    <row r="360" spans="9:9" x14ac:dyDescent="0.25">
      <c r="I360" s="43"/>
    </row>
    <row r="361" spans="9:9" x14ac:dyDescent="0.25">
      <c r="I361" s="43"/>
    </row>
    <row r="362" spans="9:9" x14ac:dyDescent="0.25">
      <c r="I362" s="43"/>
    </row>
    <row r="363" spans="9:9" x14ac:dyDescent="0.25">
      <c r="I363" s="43"/>
    </row>
    <row r="364" spans="9:9" x14ac:dyDescent="0.25">
      <c r="I364" s="43"/>
    </row>
    <row r="365" spans="9:9" x14ac:dyDescent="0.25">
      <c r="I365" s="43"/>
    </row>
    <row r="366" spans="9:9" x14ac:dyDescent="0.25">
      <c r="I366" s="43"/>
    </row>
    <row r="367" spans="9:9" x14ac:dyDescent="0.25">
      <c r="I367" s="43"/>
    </row>
  </sheetData>
  <mergeCells count="5">
    <mergeCell ref="V2:X2"/>
    <mergeCell ref="J2:L2"/>
    <mergeCell ref="M2:O2"/>
    <mergeCell ref="P2:R2"/>
    <mergeCell ref="S2:U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7"/>
    <pageSetUpPr fitToPage="1"/>
  </sheetPr>
  <dimension ref="A1:BA40"/>
  <sheetViews>
    <sheetView workbookViewId="0">
      <selection activeCell="AA1" sqref="AA1"/>
    </sheetView>
  </sheetViews>
  <sheetFormatPr defaultColWidth="9.109375" defaultRowHeight="13.2" x14ac:dyDescent="0.25"/>
  <cols>
    <col min="1" max="1" width="17.6640625" style="17" customWidth="1"/>
    <col min="2" max="4" width="9.33203125" style="17" customWidth="1"/>
    <col min="5" max="5" width="12.109375" style="17" customWidth="1"/>
    <col min="6" max="6" width="11.109375" style="17" customWidth="1"/>
    <col min="7" max="8" width="9.33203125" style="17" customWidth="1"/>
    <col min="9" max="9" width="12.109375" style="17" customWidth="1"/>
    <col min="10" max="12" width="9.33203125" style="17" customWidth="1"/>
    <col min="13" max="13" width="12.109375" style="17" customWidth="1"/>
    <col min="14" max="16384" width="9.109375" style="17"/>
  </cols>
  <sheetData>
    <row r="1" spans="1:53" s="12" customFormat="1" ht="17.399999999999999" x14ac:dyDescent="0.3">
      <c r="A1" s="50" t="s">
        <v>49</v>
      </c>
      <c r="B1" s="6"/>
      <c r="C1" s="6"/>
      <c r="D1" s="6"/>
      <c r="E1" s="7"/>
      <c r="F1" s="8"/>
      <c r="G1" s="9"/>
      <c r="H1" s="9"/>
      <c r="I1" s="9"/>
      <c r="J1" s="6"/>
      <c r="K1" s="6"/>
      <c r="L1" s="10"/>
      <c r="M1" s="10"/>
      <c r="N1" s="10"/>
      <c r="O1" s="10"/>
      <c r="P1" s="6"/>
      <c r="Q1" s="6"/>
      <c r="R1" s="6"/>
      <c r="S1" s="6"/>
      <c r="T1" s="6"/>
      <c r="U1" s="6"/>
      <c r="V1" s="10"/>
      <c r="W1" s="11"/>
      <c r="X1" s="6"/>
      <c r="Y1" s="10"/>
      <c r="Z1" s="11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53" s="12" customFormat="1" ht="15.6" x14ac:dyDescent="0.3">
      <c r="A2" s="13" t="s">
        <v>178</v>
      </c>
      <c r="B2" s="13"/>
      <c r="C2" s="14"/>
      <c r="D2" s="14"/>
      <c r="E2" s="15"/>
      <c r="F2" s="16"/>
      <c r="G2" s="14"/>
      <c r="H2" s="15"/>
      <c r="I2" s="16"/>
      <c r="J2" s="14"/>
      <c r="K2" s="15"/>
      <c r="L2" s="10"/>
      <c r="M2" s="10"/>
      <c r="N2" s="10"/>
      <c r="O2" s="6"/>
      <c r="P2" s="6"/>
      <c r="Q2" s="6"/>
      <c r="R2" s="6"/>
      <c r="S2" s="6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3" spans="1:53" ht="13.8" thickBot="1" x14ac:dyDescent="0.3"/>
    <row r="4" spans="1:53" ht="16.2" thickBot="1" x14ac:dyDescent="0.35">
      <c r="A4" s="32"/>
      <c r="B4" s="201" t="s">
        <v>78</v>
      </c>
      <c r="C4" s="205"/>
      <c r="D4" s="205"/>
      <c r="E4" s="206"/>
      <c r="F4" s="201" t="s">
        <v>79</v>
      </c>
      <c r="G4" s="202"/>
      <c r="H4" s="203"/>
      <c r="I4" s="204"/>
      <c r="J4" s="201" t="s">
        <v>80</v>
      </c>
      <c r="K4" s="202"/>
      <c r="L4" s="203"/>
      <c r="M4" s="204"/>
    </row>
    <row r="5" spans="1:53" s="18" customFormat="1" ht="13.8" thickTop="1" x14ac:dyDescent="0.25">
      <c r="A5" s="54"/>
      <c r="B5" s="19" t="s">
        <v>6</v>
      </c>
      <c r="C5" s="20" t="s">
        <v>10</v>
      </c>
      <c r="D5" s="20" t="s">
        <v>11</v>
      </c>
      <c r="E5" s="21" t="s">
        <v>5</v>
      </c>
      <c r="F5" s="19" t="s">
        <v>6</v>
      </c>
      <c r="G5" s="20" t="s">
        <v>10</v>
      </c>
      <c r="H5" s="20" t="s">
        <v>11</v>
      </c>
      <c r="I5" s="21" t="s">
        <v>5</v>
      </c>
      <c r="J5" s="19" t="s">
        <v>6</v>
      </c>
      <c r="K5" s="20" t="s">
        <v>10</v>
      </c>
      <c r="L5" s="20" t="s">
        <v>11</v>
      </c>
      <c r="M5" s="21" t="s">
        <v>5</v>
      </c>
    </row>
    <row r="6" spans="1:53" s="18" customFormat="1" x14ac:dyDescent="0.25">
      <c r="A6" s="54"/>
      <c r="B6" s="19" t="s">
        <v>12</v>
      </c>
      <c r="C6" s="20" t="s">
        <v>12</v>
      </c>
      <c r="D6" s="20" t="s">
        <v>12</v>
      </c>
      <c r="E6" s="21" t="s">
        <v>3</v>
      </c>
      <c r="F6" s="19" t="s">
        <v>12</v>
      </c>
      <c r="G6" s="20" t="s">
        <v>12</v>
      </c>
      <c r="H6" s="20" t="s">
        <v>12</v>
      </c>
      <c r="I6" s="21" t="s">
        <v>3</v>
      </c>
      <c r="J6" s="19" t="s">
        <v>12</v>
      </c>
      <c r="K6" s="20" t="s">
        <v>12</v>
      </c>
      <c r="L6" s="20" t="s">
        <v>12</v>
      </c>
      <c r="M6" s="21" t="s">
        <v>3</v>
      </c>
    </row>
    <row r="7" spans="1:53" s="18" customFormat="1" ht="13.8" thickBot="1" x14ac:dyDescent="0.3">
      <c r="A7" s="55"/>
      <c r="B7" s="19" t="s">
        <v>81</v>
      </c>
      <c r="C7" s="20" t="s">
        <v>81</v>
      </c>
      <c r="D7" s="20" t="s">
        <v>81</v>
      </c>
      <c r="E7" s="21" t="s">
        <v>74</v>
      </c>
      <c r="F7" s="22" t="s">
        <v>81</v>
      </c>
      <c r="G7" s="23" t="s">
        <v>81</v>
      </c>
      <c r="H7" s="23" t="s">
        <v>81</v>
      </c>
      <c r="I7" s="24" t="s">
        <v>74</v>
      </c>
      <c r="J7" s="22" t="s">
        <v>81</v>
      </c>
      <c r="K7" s="23" t="s">
        <v>81</v>
      </c>
      <c r="L7" s="23" t="s">
        <v>81</v>
      </c>
      <c r="M7" s="24" t="s">
        <v>74</v>
      </c>
    </row>
    <row r="8" spans="1:53" x14ac:dyDescent="0.25">
      <c r="A8" s="25" t="s">
        <v>25</v>
      </c>
      <c r="B8" s="51">
        <f>AVERAGE('Class 1'!$R$4:$R$66)</f>
        <v>-17.940431431905147</v>
      </c>
      <c r="C8" s="58">
        <f>AVERAGE('Class 1'!$T$4:$T$66)</f>
        <v>-4.4586133501934357</v>
      </c>
      <c r="D8" s="58">
        <f>AVERAGE('Class 1'!$U$4:$U$66)</f>
        <v>-15.424032808402002</v>
      </c>
      <c r="E8" s="59">
        <f>AVERAGE('Class 1'!$V$4:$V$66)</f>
        <v>-15.22639062877761</v>
      </c>
      <c r="F8" s="51">
        <f>AVERAGE('Class 2'!$R$4:$R$66)</f>
        <v>-3.563701760314387</v>
      </c>
      <c r="G8" s="58">
        <f>AVERAGE('Class 2'!$T$4:$T$66)</f>
        <v>-3.5493117074720164</v>
      </c>
      <c r="H8" s="58">
        <f>AVERAGE('Class 2'!$U$4:$U$66)</f>
        <v>-3.5960459710503647</v>
      </c>
      <c r="I8" s="59">
        <f>AVERAGE('Class 2'!$V$4:$V$66)</f>
        <v>-3.3692812524063647</v>
      </c>
      <c r="J8" s="51">
        <f>AVERAGE('Class 3'!$R$4:$R$66)</f>
        <v>-0.2163529203453616</v>
      </c>
      <c r="K8" s="58">
        <f>AVERAGE('Class 3'!$T$4:$T$66)</f>
        <v>-4.8046913300334291</v>
      </c>
      <c r="L8" s="58">
        <f>AVERAGE('Class 3'!$U$4:$U$66)</f>
        <v>-0.6353719163700019</v>
      </c>
      <c r="M8" s="59">
        <f>AVERAGE('Class 3'!$V$4:$V$66)</f>
        <v>-0.62940783752705121</v>
      </c>
    </row>
    <row r="9" spans="1:53" x14ac:dyDescent="0.25">
      <c r="A9" s="25" t="s">
        <v>27</v>
      </c>
      <c r="B9" s="52">
        <f>MEDIAN('Class 1'!$R$4:$R$66)</f>
        <v>-18.649695628112898</v>
      </c>
      <c r="C9" s="34">
        <f>MEDIAN('Class 1'!$T$4:$T$66)</f>
        <v>-0.3558718861209974</v>
      </c>
      <c r="D9" s="34">
        <f>MEDIAN('Class 1'!$U$4:$U$66)</f>
        <v>-16.406737367436065</v>
      </c>
      <c r="E9" s="60">
        <f>MEDIAN('Class 1'!$V$4:$V$66)</f>
        <v>-16.385712073313133</v>
      </c>
      <c r="F9" s="52">
        <f>MEDIAN('Class 2'!$R$4:$R$66)</f>
        <v>-2.1193623079224144</v>
      </c>
      <c r="G9" s="34">
        <f>MEDIAN('Class 2'!$T$4:$T$66)</f>
        <v>0.39297100911989524</v>
      </c>
      <c r="H9" s="34">
        <f>MEDIAN('Class 2'!$U$4:$U$66)</f>
        <v>-1.7222737102255037</v>
      </c>
      <c r="I9" s="60">
        <f>MEDIAN('Class 2'!$V$4:$V$66)</f>
        <v>-1.688926497186239</v>
      </c>
      <c r="J9" s="52">
        <f>MEDIAN('Class 3'!$R$4:$R$66)</f>
        <v>-0.49655316879950956</v>
      </c>
      <c r="K9" s="34">
        <f>MEDIAN('Class 3'!$T$4:$T$66)</f>
        <v>0.46139941968320347</v>
      </c>
      <c r="L9" s="34">
        <f>MEDIAN('Class 3'!$U$4:$U$66)</f>
        <v>-0.55984949794873329</v>
      </c>
      <c r="M9" s="60">
        <f>MEDIAN('Class 3'!$V$4:$V$66)</f>
        <v>-0.45165244351237183</v>
      </c>
    </row>
    <row r="10" spans="1:53" x14ac:dyDescent="0.25">
      <c r="A10" s="25" t="s">
        <v>28</v>
      </c>
      <c r="B10" s="52">
        <f>PERCENTILE('Class 1'!$R$4:$R$66,0.25)</f>
        <v>-23.861060358105263</v>
      </c>
      <c r="C10" s="34">
        <f>PERCENTILE('Class 1'!$T$4:$T$66,0.25)</f>
        <v>-3.2793209876543181</v>
      </c>
      <c r="D10" s="34">
        <f>PERCENTILE('Class 1'!$U$4:$U$66,0.25)</f>
        <v>-22.677832184966263</v>
      </c>
      <c r="E10" s="60">
        <f>PERCENTILE('Class 1'!$V$4:$V$66,0.25)</f>
        <v>-23.521782285498364</v>
      </c>
      <c r="F10" s="52">
        <f>PERCENTILE('Class 2'!$R$4:$R$66,0.25)</f>
        <v>-2.7620319557617186</v>
      </c>
      <c r="G10" s="34">
        <f>PERCENTILE('Class 2'!$T$4:$T$66,0.25)</f>
        <v>-1.1599304761498617</v>
      </c>
      <c r="H10" s="34">
        <f>PERCENTILE('Class 2'!$U$4:$U$66,0.25)</f>
        <v>-2.450339924781245</v>
      </c>
      <c r="I10" s="60">
        <f>PERCENTILE('Class 2'!$V$4:$V$66,0.25)</f>
        <v>-2.3875992590356363</v>
      </c>
      <c r="J10" s="52">
        <f>PERCENTILE('Class 3'!$R$4:$R$66,0.25)</f>
        <v>-0.92983850431282511</v>
      </c>
      <c r="K10" s="34">
        <f>PERCENTILE('Class 3'!$T$4:$T$66,0.25)</f>
        <v>-1.6647753066267576E-2</v>
      </c>
      <c r="L10" s="34">
        <f>PERCENTILE('Class 3'!$U$4:$U$66,0.25)</f>
        <v>-1.0281498397031679</v>
      </c>
      <c r="M10" s="60">
        <f>PERCENTILE('Class 3'!$V$4:$V$66,0.25)</f>
        <v>-1.312160486820126</v>
      </c>
    </row>
    <row r="11" spans="1:53" x14ac:dyDescent="0.25">
      <c r="A11" s="25" t="s">
        <v>29</v>
      </c>
      <c r="B11" s="52">
        <f>PERCENTILE('Class 1'!$R$4:$R$66,0.75)</f>
        <v>-8.6926257740988326</v>
      </c>
      <c r="C11" s="34">
        <f>PERCENTILE('Class 1'!$T$4:$T$66,0.75)</f>
        <v>1.8164148964209619</v>
      </c>
      <c r="D11" s="34">
        <f>PERCENTILE('Class 1'!$U$4:$U$66,0.75)</f>
        <v>-6.6082038675684247</v>
      </c>
      <c r="E11" s="60">
        <f>PERCENTILE('Class 1'!$V$4:$V$66,0.75)</f>
        <v>-6.6412372809145719</v>
      </c>
      <c r="F11" s="52">
        <f>PERCENTILE('Class 2'!$R$4:$R$66,0.75)</f>
        <v>-0.7601981004328765</v>
      </c>
      <c r="G11" s="34">
        <f>PERCENTILE('Class 2'!$T$4:$T$66,0.75)</f>
        <v>1.8087209966272551</v>
      </c>
      <c r="H11" s="34">
        <f>PERCENTILE('Class 2'!$U$4:$U$66,0.75)</f>
        <v>-0.87290224849614506</v>
      </c>
      <c r="I11" s="60">
        <f>PERCENTILE('Class 2'!$V$4:$V$66,0.75)</f>
        <v>-0.83286820860173938</v>
      </c>
      <c r="J11" s="52">
        <f>PERCENTILE('Class 3'!$R$4:$R$66,0.75)</f>
        <v>0.45495302463720344</v>
      </c>
      <c r="K11" s="34">
        <f>PERCENTILE('Class 3'!$T$4:$T$66,0.75)</f>
        <v>1.042170199435279</v>
      </c>
      <c r="L11" s="34">
        <f>PERCENTILE('Class 3'!$U$4:$U$66,0.75)</f>
        <v>-0.13218942152504357</v>
      </c>
      <c r="M11" s="60">
        <f>PERCENTILE('Class 3'!$V$4:$V$66,0.75)</f>
        <v>1.5542371764610673E-2</v>
      </c>
    </row>
    <row r="12" spans="1:53" x14ac:dyDescent="0.25">
      <c r="A12" s="25" t="s">
        <v>30</v>
      </c>
      <c r="B12" s="26">
        <f>($B$11-$B$10)/1.349</f>
        <v>11.24420651149476</v>
      </c>
      <c r="C12" s="16">
        <f>($C$11-$C$10)/1.349</f>
        <v>3.7774172602485399</v>
      </c>
      <c r="D12" s="16">
        <f>($D$11-$D$10)/1.349</f>
        <v>11.912252273830868</v>
      </c>
      <c r="E12" s="27">
        <f>($E$11-$E$10)/1.349</f>
        <v>12.513376578638839</v>
      </c>
      <c r="F12" s="26">
        <f>($F$11-$F$10)/1.349</f>
        <v>1.4839391069895047</v>
      </c>
      <c r="G12" s="16">
        <f>($G$11-$G$10)/1.349</f>
        <v>2.2006311881223994</v>
      </c>
      <c r="H12" s="16">
        <f>($H$11-$H$10)/1.349</f>
        <v>1.1693385294922904</v>
      </c>
      <c r="I12" s="27">
        <f>($I$11-$I$10)/1.349</f>
        <v>1.1525063383498124</v>
      </c>
      <c r="J12" s="26">
        <f>($J$11-$J$10)/1.349</f>
        <v>1.0265318969236683</v>
      </c>
      <c r="K12" s="16">
        <f>($K$11-$K$10)/1.349</f>
        <v>0.78489099518276251</v>
      </c>
      <c r="L12" s="16">
        <f>($L$11-$L$10)/1.349</f>
        <v>0.66416635891632647</v>
      </c>
      <c r="M12" s="27">
        <f>($M$11-$M$10)/1.349</f>
        <v>0.98421264535562392</v>
      </c>
    </row>
    <row r="13" spans="1:53" x14ac:dyDescent="0.25">
      <c r="A13" s="25" t="s">
        <v>31</v>
      </c>
      <c r="B13" s="52">
        <f>STDEV('Class 1'!$R$4:$R$66)</f>
        <v>10.98784434973614</v>
      </c>
      <c r="C13" s="34">
        <f>STDEV('Class 1'!$T$4:$T$66)</f>
        <v>12.969730649928334</v>
      </c>
      <c r="D13" s="34">
        <f>STDEV('Class 1'!$U$4:$U$66)</f>
        <v>9.2524143961305771</v>
      </c>
      <c r="E13" s="60">
        <f>STDEV('Class 1'!$V$4:$V$66)</f>
        <v>9.8303360351364457</v>
      </c>
      <c r="F13" s="52">
        <f>STDEV('Class 2'!$R$4:$R$66)</f>
        <v>12.260339977286867</v>
      </c>
      <c r="G13" s="34">
        <f>STDEV('Class 2'!$T$4:$T$66)</f>
        <v>15.748628440249137</v>
      </c>
      <c r="H13" s="34">
        <f>STDEV('Class 2'!$U$4:$U$66)</f>
        <v>10.110951189799703</v>
      </c>
      <c r="I13" s="60">
        <f>STDEV('Class 2'!$V$4:$V$66)</f>
        <v>10.235069337084035</v>
      </c>
      <c r="J13" s="52">
        <f>STDEV('Class 3'!$R$4:$R$66)</f>
        <v>1.8005776744347581</v>
      </c>
      <c r="K13" s="34">
        <f>STDEV('Class 3'!$T$4:$T$66)</f>
        <v>22.190131040148842</v>
      </c>
      <c r="L13" s="34">
        <f>STDEV('Class 3'!$U$4:$U$66)</f>
        <v>1.5764003770921526</v>
      </c>
      <c r="M13" s="60">
        <f>STDEV('Class 3'!$V$4:$V$66)</f>
        <v>1.654012136120723</v>
      </c>
    </row>
    <row r="14" spans="1:53" x14ac:dyDescent="0.25">
      <c r="A14" s="25" t="s">
        <v>32</v>
      </c>
      <c r="B14" s="52">
        <f>VAR('Class 1'!$R$4:$R$66)</f>
        <v>120.7327234540284</v>
      </c>
      <c r="C14" s="34">
        <f>VAR('Class 1'!$T$4:$T$66)</f>
        <v>168.21391313169045</v>
      </c>
      <c r="D14" s="34">
        <f>VAR('Class 1'!$U$4:$U$66)</f>
        <v>85.607172157724364</v>
      </c>
      <c r="E14" s="60">
        <f>VAR('Class 1'!$V$4:$V$66)</f>
        <v>96.635506563702151</v>
      </c>
      <c r="F14" s="52">
        <f>VAR('Class 2'!$R$4:$R$66)</f>
        <v>150.31593635865852</v>
      </c>
      <c r="G14" s="34">
        <f>VAR('Class 2'!$T$4:$T$66)</f>
        <v>248.01929774902396</v>
      </c>
      <c r="H14" s="34">
        <f>VAR('Class 2'!$U$4:$U$66)</f>
        <v>102.23133396251204</v>
      </c>
      <c r="I14" s="60">
        <f>VAR('Class 2'!$V$4:$V$66)</f>
        <v>104.75664433491781</v>
      </c>
      <c r="J14" s="52">
        <f>VAR('Class 3'!$R$4:$R$66)</f>
        <v>3.2420799616728821</v>
      </c>
      <c r="K14" s="34">
        <f>VAR('Class 3'!$T$4:$T$66)</f>
        <v>492.40191557897708</v>
      </c>
      <c r="L14" s="34">
        <f>VAR('Class 3'!$U$4:$U$66)</f>
        <v>2.4850381488962814</v>
      </c>
      <c r="M14" s="60">
        <f>VAR('Class 3'!$V$4:$V$66)</f>
        <v>2.7357561464346372</v>
      </c>
    </row>
    <row r="15" spans="1:53" x14ac:dyDescent="0.25">
      <c r="A15" s="25" t="s">
        <v>33</v>
      </c>
      <c r="B15" s="52">
        <f>KURT('Class 1'!$R$4:$R$66)</f>
        <v>0.42929879186308284</v>
      </c>
      <c r="C15" s="34">
        <f>KURT('Class 1'!$T$4:$T$66)</f>
        <v>5.0528624464523224</v>
      </c>
      <c r="D15" s="34">
        <f>KURT('Class 1'!$U$4:$U$66)</f>
        <v>-0.72383456517919686</v>
      </c>
      <c r="E15" s="60">
        <f>KURT('Class 1'!$V$4:$V$66)</f>
        <v>-0.20560790499821779</v>
      </c>
      <c r="F15" s="52">
        <f>KURT('Class 2'!$R$4:$R$66)</f>
        <v>41.162605266232205</v>
      </c>
      <c r="G15" s="34">
        <f>KURT('Class 2'!$T$4:$T$66)</f>
        <v>6.4171768183085156</v>
      </c>
      <c r="H15" s="34">
        <f>KURT('Class 2'!$U$4:$U$66)</f>
        <v>50.08037007577223</v>
      </c>
      <c r="I15" s="60">
        <f>KURT('Class 2'!$V$4:$V$66)</f>
        <v>48.262232055980363</v>
      </c>
      <c r="J15" s="52">
        <f>KURT('Class 3'!$R$4:$R$66)</f>
        <v>2.7659654344316542</v>
      </c>
      <c r="K15" s="34">
        <f>KURT('Class 3'!$T$4:$T$66)</f>
        <v>9.1553539194501514</v>
      </c>
      <c r="L15" s="34">
        <f>KURT('Class 3'!$U$4:$U$66)</f>
        <v>3.7091193440513255</v>
      </c>
      <c r="M15" s="60">
        <f>KURT('Class 3'!$V$4:$V$66)</f>
        <v>3.1963357050964118</v>
      </c>
    </row>
    <row r="16" spans="1:53" x14ac:dyDescent="0.25">
      <c r="A16" s="25" t="s">
        <v>34</v>
      </c>
      <c r="B16" s="52">
        <f>SKEW('Class 1'!$R$4:$R$66)</f>
        <v>-0.54212406129108692</v>
      </c>
      <c r="C16" s="34">
        <f>SKEW('Class 1'!$T$4:$T$66)</f>
        <v>-2.4022437765997551</v>
      </c>
      <c r="D16" s="34">
        <f>SKEW('Class 1'!$U$4:$U$66)</f>
        <v>-0.15342451064033921</v>
      </c>
      <c r="E16" s="60">
        <f>SKEW('Class 1'!$V$4:$V$66)</f>
        <v>0.13535956154237808</v>
      </c>
      <c r="F16" s="52">
        <f>SKEW('Class 2'!$R$4:$R$66)</f>
        <v>-6.3510687801472105</v>
      </c>
      <c r="G16" s="34">
        <f>SKEW('Class 2'!$T$4:$T$66)</f>
        <v>-2.6571411690361528</v>
      </c>
      <c r="H16" s="34">
        <f>SKEW('Class 2'!$U$4:$U$66)</f>
        <v>-6.80556384404772</v>
      </c>
      <c r="I16" s="60">
        <f>SKEW('Class 2'!$V$4:$V$66)</f>
        <v>-6.6062622833663394</v>
      </c>
      <c r="J16" s="52">
        <f>SKEW('Class 3'!$R$4:$R$66)</f>
        <v>0.62775205201510997</v>
      </c>
      <c r="K16" s="34">
        <f>SKEW('Class 3'!$T$4:$T$66)</f>
        <v>-3.1201276019149415</v>
      </c>
      <c r="L16" s="34">
        <f>SKEW('Class 3'!$U$4:$U$66)</f>
        <v>0.69667952127208232</v>
      </c>
      <c r="M16" s="60">
        <f>SKEW('Class 3'!$V$4:$V$66)</f>
        <v>0.5750759942500363</v>
      </c>
    </row>
    <row r="17" spans="1:53" x14ac:dyDescent="0.25">
      <c r="A17" s="25" t="s">
        <v>36</v>
      </c>
      <c r="B17" s="52">
        <f>MIN('Class 1'!$R$4:$R$66)</f>
        <v>-49.938677667521461</v>
      </c>
      <c r="C17" s="34">
        <f>MIN('Class 1'!$T$4:$T$66)</f>
        <v>-48.888888888888886</v>
      </c>
      <c r="D17" s="34">
        <f>MIN('Class 1'!$U$4:$U$66)</f>
        <v>-39.785905441570023</v>
      </c>
      <c r="E17" s="60">
        <f>MIN('Class 1'!$V$4:$V$66)</f>
        <v>-39.6902223519931</v>
      </c>
      <c r="F17" s="52">
        <f>MIN('Class 2'!$R$4:$R$66)</f>
        <v>-81.296162603431995</v>
      </c>
      <c r="G17" s="34">
        <f>MIN('Class 2'!$T$4:$T$66)</f>
        <v>-58.763647093537919</v>
      </c>
      <c r="H17" s="34">
        <f>MIN('Class 2'!$U$4:$U$66)</f>
        <v>-78.347539844194955</v>
      </c>
      <c r="I17" s="60">
        <f>MIN('Class 2'!$V$4:$V$66)</f>
        <v>-78.369282790741877</v>
      </c>
      <c r="J17" s="52">
        <f>MIN('Class 3'!$R$4:$R$66)</f>
        <v>-4.4545805143050359</v>
      </c>
      <c r="K17" s="34">
        <f>MIN('Class 3'!$T$4:$T$66)</f>
        <v>-85.690515806988358</v>
      </c>
      <c r="L17" s="34">
        <f>MIN('Class 3'!$U$4:$U$66)</f>
        <v>-4.2303785529012563</v>
      </c>
      <c r="M17" s="60">
        <f>MIN('Class 3'!$V$4:$V$66)</f>
        <v>-4.4930360464936525</v>
      </c>
    </row>
    <row r="18" spans="1:53" x14ac:dyDescent="0.25">
      <c r="A18" s="25" t="s">
        <v>37</v>
      </c>
      <c r="B18" s="52">
        <f>MAX('Class 1'!$R$4:$R$66)</f>
        <v>1.5816440187124132</v>
      </c>
      <c r="C18" s="34">
        <f>MAX('Class 1'!$T$4:$T$66)</f>
        <v>6.2222222222222312</v>
      </c>
      <c r="D18" s="34">
        <f>MAX('Class 1'!$U$4:$U$66)</f>
        <v>2.5115781973637366</v>
      </c>
      <c r="E18" s="60">
        <f>MAX('Class 1'!$V$4:$V$66)</f>
        <v>12.027469494446716</v>
      </c>
      <c r="F18" s="52">
        <f>MAX('Class 2'!$R$4:$R$66)</f>
        <v>1.8880028314512325</v>
      </c>
      <c r="G18" s="34">
        <f>MAX('Class 2'!$T$4:$T$66)</f>
        <v>14.418673363864684</v>
      </c>
      <c r="H18" s="34">
        <f>MAX('Class 2'!$U$4:$U$66)</f>
        <v>1.693936477382104</v>
      </c>
      <c r="I18" s="60">
        <f>MAX('Class 2'!$V$4:$V$66)</f>
        <v>8.733042875734796</v>
      </c>
      <c r="J18" s="52">
        <f>MAX('Class 3'!$R$4:$R$66)</f>
        <v>5.171441018718884</v>
      </c>
      <c r="K18" s="34">
        <f>MAX('Class 3'!$T$4:$T$66)</f>
        <v>17.420459409330856</v>
      </c>
      <c r="L18" s="34">
        <f>MAX('Class 3'!$U$4:$U$66)</f>
        <v>4.8810900269786224</v>
      </c>
      <c r="M18" s="60">
        <f>MAX('Class 3'!$V$4:$V$66)</f>
        <v>4.986917963692088</v>
      </c>
    </row>
    <row r="19" spans="1:53" x14ac:dyDescent="0.25">
      <c r="A19" s="25" t="s">
        <v>35</v>
      </c>
      <c r="B19" s="52">
        <f>$B$18-$B$17</f>
        <v>51.520321686233871</v>
      </c>
      <c r="C19" s="34">
        <f>$C$18-$C$17</f>
        <v>55.111111111111114</v>
      </c>
      <c r="D19" s="34">
        <f>$D$18-$D$17</f>
        <v>42.297483638933763</v>
      </c>
      <c r="E19" s="60">
        <f>$E$18-$E$17</f>
        <v>51.71769184643982</v>
      </c>
      <c r="F19" s="52">
        <f>$F$18-$F$17</f>
        <v>83.184165434883226</v>
      </c>
      <c r="G19" s="34">
        <f>$G$18-$G$17</f>
        <v>73.182320457402597</v>
      </c>
      <c r="H19" s="34">
        <f>$H$18-$H$17</f>
        <v>80.041476321577065</v>
      </c>
      <c r="I19" s="60">
        <f>$I$18-$I$17</f>
        <v>87.102325666476673</v>
      </c>
      <c r="J19" s="52">
        <f>$J$18-$J$17</f>
        <v>9.6260215330239198</v>
      </c>
      <c r="K19" s="34">
        <f>$K$18-$K$17</f>
        <v>103.11097521631922</v>
      </c>
      <c r="L19" s="34">
        <f>$L$18-$L$17</f>
        <v>9.1114685798798796</v>
      </c>
      <c r="M19" s="60">
        <f>$M$18-$M$17</f>
        <v>9.4799540101857396</v>
      </c>
    </row>
    <row r="20" spans="1:53" x14ac:dyDescent="0.25">
      <c r="A20" s="25" t="s">
        <v>39</v>
      </c>
      <c r="B20" s="56">
        <f>COUNT('Class 1'!$R$4:$R$66)</f>
        <v>39</v>
      </c>
      <c r="C20" s="57">
        <f>COUNT('Class 1'!$T$4:$T$66)</f>
        <v>39</v>
      </c>
      <c r="D20" s="57">
        <f>COUNT('Class 1'!$U$4:$U$66)</f>
        <v>63</v>
      </c>
      <c r="E20" s="61">
        <f>COUNT('Class 1'!$V$4:$V$66)</f>
        <v>63</v>
      </c>
      <c r="F20" s="56">
        <f>COUNT('Class 2'!$R$4:$R$66)</f>
        <v>43</v>
      </c>
      <c r="G20" s="57">
        <f>COUNT('Class 2'!$T$4:$T$66)</f>
        <v>43</v>
      </c>
      <c r="H20" s="57">
        <f>COUNT('Class 2'!$U$4:$U$66)</f>
        <v>63</v>
      </c>
      <c r="I20" s="61">
        <f>COUNT('Class 2'!$V$4:$V$66)</f>
        <v>63</v>
      </c>
      <c r="J20" s="56">
        <f>COUNT('Class 3'!$R$4:$R$66)</f>
        <v>43</v>
      </c>
      <c r="K20" s="57">
        <f>COUNT('Class 3'!$T$4:$T$66)</f>
        <v>43</v>
      </c>
      <c r="L20" s="57">
        <f>COUNT('Class 3'!$U$4:$U$66)</f>
        <v>63</v>
      </c>
      <c r="M20" s="61">
        <f>COUNT('Class 3'!$V$4:$V$66)</f>
        <v>63</v>
      </c>
    </row>
    <row r="21" spans="1:53" x14ac:dyDescent="0.25">
      <c r="A21" s="25" t="s">
        <v>26</v>
      </c>
      <c r="B21" s="52">
        <f>$B$13/($B$20)^0.5</f>
        <v>1.7594632300209061</v>
      </c>
      <c r="C21" s="34">
        <f>$C$13/($C$20)^0.5</f>
        <v>2.0768190243222771</v>
      </c>
      <c r="D21" s="34">
        <f>$D$13/($D$20)^0.5</f>
        <v>1.1656946437654936</v>
      </c>
      <c r="E21" s="60">
        <f>$E$13/($E$20)^0.5</f>
        <v>1.238505926341321</v>
      </c>
      <c r="F21" s="52">
        <f>$F$13/($F$20)^0.5</f>
        <v>1.8696843183279259</v>
      </c>
      <c r="G21" s="34">
        <f>$G$13/($G$20)^0.5</f>
        <v>2.4016433218373914</v>
      </c>
      <c r="H21" s="34">
        <f>$H$13/($H$20)^0.5</f>
        <v>1.2738601126915545</v>
      </c>
      <c r="I21" s="60">
        <f>$I$13/($I$20)^0.5</f>
        <v>1.2894975294012891</v>
      </c>
      <c r="J21" s="52">
        <f>$J$13/($J$20)^0.5</f>
        <v>0.27458552112410672</v>
      </c>
      <c r="K21" s="34">
        <f>$K$13/($K$20)^0.5</f>
        <v>3.3839632591158524</v>
      </c>
      <c r="L21" s="34">
        <f>$L$13/($L$20)^0.5</f>
        <v>0.1986077792597275</v>
      </c>
      <c r="M21" s="60">
        <f>$M$13/($M$20)^0.5</f>
        <v>0.20838594179324507</v>
      </c>
    </row>
    <row r="22" spans="1:53" ht="13.8" thickBot="1" x14ac:dyDescent="0.3">
      <c r="A22" s="28" t="s">
        <v>82</v>
      </c>
      <c r="B22" s="53">
        <f>CONFIDENCE(0.05,$B$13,$B$20)</f>
        <v>3.4484845629634879</v>
      </c>
      <c r="C22" s="33">
        <f>CONFIDENCE(0.05,$C$13,$C$20)</f>
        <v>4.0704904900792762</v>
      </c>
      <c r="D22" s="33">
        <f>CONFIDENCE(0.05,$D$13,$D$20)</f>
        <v>2.2847195187516154</v>
      </c>
      <c r="E22" s="62">
        <f>CONFIDENCE(0.05,$E$13,$E$20)</f>
        <v>2.4274270102684055</v>
      </c>
      <c r="F22" s="53">
        <f>CONFIDENCE(0.05,$F$13,$F$20)</f>
        <v>3.6645139263820559</v>
      </c>
      <c r="G22" s="33">
        <f>CONFIDENCE(0.05,$G$13,$G$20)</f>
        <v>4.7071344145124243</v>
      </c>
      <c r="H22" s="33">
        <f>CONFIDENCE(0.05,$H$13,$H$20)</f>
        <v>2.496719942217581</v>
      </c>
      <c r="I22" s="62">
        <f>CONFIDENCE(0.05,$I$13,$I$20)</f>
        <v>2.5273687157799056</v>
      </c>
      <c r="J22" s="53">
        <f>CONFIDENCE(0.05,$J$13,$J$20)</f>
        <v>0.53817773207941122</v>
      </c>
      <c r="K22" s="33">
        <f>CONFIDENCE(0.05,$K$13,$K$20)</f>
        <v>6.6324461128738523</v>
      </c>
      <c r="L22" s="33">
        <f>CONFIDENCE(0.05,$L$13,$L$20)</f>
        <v>0.38926409439854692</v>
      </c>
      <c r="M22" s="62">
        <f>CONFIDENCE(0.05,$M$13,$M$20)</f>
        <v>0.40842894079922032</v>
      </c>
    </row>
    <row r="23" spans="1:53" x14ac:dyDescent="0.25">
      <c r="A23" s="29" t="s">
        <v>38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53" s="12" customFormat="1" x14ac:dyDescent="0.25">
      <c r="B24" s="29"/>
      <c r="C24" s="29"/>
      <c r="D24" s="29"/>
      <c r="E24" s="30"/>
      <c r="F24" s="16"/>
      <c r="G24" s="14"/>
      <c r="H24" s="15"/>
      <c r="I24" s="16"/>
      <c r="J24" s="14"/>
      <c r="K24" s="15"/>
      <c r="L24" s="10"/>
      <c r="M24" s="10"/>
      <c r="N24" s="10"/>
      <c r="O24" s="6"/>
      <c r="P24" s="6"/>
      <c r="Q24" s="6"/>
      <c r="R24" s="6"/>
      <c r="S24" s="6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ht="13.8" thickBot="1" x14ac:dyDescent="0.3">
      <c r="A25" s="31" t="s">
        <v>205</v>
      </c>
    </row>
    <row r="26" spans="1:53" ht="16.2" thickBot="1" x14ac:dyDescent="0.35">
      <c r="A26" s="216" t="s">
        <v>47</v>
      </c>
      <c r="B26" s="217"/>
      <c r="C26" s="217"/>
      <c r="D26" s="217"/>
      <c r="E26" s="203"/>
      <c r="F26" s="203"/>
      <c r="G26" s="203"/>
      <c r="H26" s="203"/>
      <c r="I26" s="204"/>
    </row>
    <row r="27" spans="1:53" ht="14.4" thickTop="1" thickBot="1" x14ac:dyDescent="0.3">
      <c r="A27" s="210" t="s">
        <v>48</v>
      </c>
      <c r="B27" s="211"/>
      <c r="C27" s="211"/>
      <c r="D27" s="212"/>
      <c r="E27" s="213" t="s">
        <v>192</v>
      </c>
      <c r="F27" s="214"/>
      <c r="G27" s="214"/>
      <c r="H27" s="214"/>
      <c r="I27" s="215"/>
    </row>
    <row r="28" spans="1:53" x14ac:dyDescent="0.25">
      <c r="A28" s="207" t="s">
        <v>143</v>
      </c>
      <c r="B28" s="208"/>
      <c r="C28" s="208"/>
      <c r="D28" s="209"/>
      <c r="E28" s="218" t="s">
        <v>114</v>
      </c>
      <c r="F28" s="219"/>
      <c r="G28" s="219"/>
      <c r="H28" s="219"/>
      <c r="I28" s="220"/>
    </row>
    <row r="29" spans="1:53" x14ac:dyDescent="0.25">
      <c r="A29" s="221" t="s">
        <v>133</v>
      </c>
      <c r="B29" s="222"/>
      <c r="C29" s="222"/>
      <c r="D29" s="223"/>
      <c r="E29" s="224" t="s">
        <v>115</v>
      </c>
      <c r="F29" s="225"/>
      <c r="G29" s="225"/>
      <c r="H29" s="225"/>
      <c r="I29" s="226"/>
    </row>
    <row r="30" spans="1:53" x14ac:dyDescent="0.25">
      <c r="A30" s="221" t="s">
        <v>137</v>
      </c>
      <c r="B30" s="222"/>
      <c r="C30" s="222"/>
      <c r="D30" s="223"/>
      <c r="E30" s="224" t="s">
        <v>167</v>
      </c>
      <c r="F30" s="225"/>
      <c r="G30" s="225"/>
      <c r="H30" s="225"/>
      <c r="I30" s="226"/>
      <c r="L30" s="182"/>
    </row>
    <row r="31" spans="1:53" x14ac:dyDescent="0.25">
      <c r="A31" s="221" t="s">
        <v>134</v>
      </c>
      <c r="B31" s="222"/>
      <c r="C31" s="222"/>
      <c r="D31" s="223"/>
      <c r="E31" s="224" t="s">
        <v>116</v>
      </c>
      <c r="F31" s="225"/>
      <c r="G31" s="225"/>
      <c r="H31" s="225"/>
      <c r="I31" s="226"/>
    </row>
    <row r="32" spans="1:53" x14ac:dyDescent="0.25">
      <c r="A32" s="221" t="s">
        <v>135</v>
      </c>
      <c r="B32" s="222"/>
      <c r="C32" s="222"/>
      <c r="D32" s="223"/>
      <c r="E32" s="224" t="s">
        <v>156</v>
      </c>
      <c r="F32" s="225"/>
      <c r="G32" s="225"/>
      <c r="H32" s="225"/>
      <c r="I32" s="226"/>
    </row>
    <row r="33" spans="1:10" x14ac:dyDescent="0.25">
      <c r="A33" s="221" t="s">
        <v>136</v>
      </c>
      <c r="B33" s="222"/>
      <c r="C33" s="222"/>
      <c r="D33" s="223"/>
      <c r="E33" s="224" t="s">
        <v>117</v>
      </c>
      <c r="F33" s="225"/>
      <c r="G33" s="225"/>
      <c r="H33" s="225"/>
      <c r="I33" s="226"/>
    </row>
    <row r="34" spans="1:10" ht="15" x14ac:dyDescent="0.35">
      <c r="A34" s="221" t="s">
        <v>138</v>
      </c>
      <c r="B34" s="222"/>
      <c r="C34" s="222"/>
      <c r="D34" s="223"/>
      <c r="E34" s="224" t="s">
        <v>123</v>
      </c>
      <c r="F34" s="225"/>
      <c r="G34" s="225"/>
      <c r="H34" s="225"/>
      <c r="I34" s="226"/>
      <c r="J34" s="35"/>
    </row>
    <row r="35" spans="1:10" x14ac:dyDescent="0.25">
      <c r="A35" s="221" t="s">
        <v>139</v>
      </c>
      <c r="B35" s="222"/>
      <c r="C35" s="222"/>
      <c r="D35" s="223"/>
      <c r="E35" s="224" t="s">
        <v>118</v>
      </c>
      <c r="F35" s="225"/>
      <c r="G35" s="225"/>
      <c r="H35" s="225"/>
      <c r="I35" s="226"/>
    </row>
    <row r="36" spans="1:10" x14ac:dyDescent="0.25">
      <c r="A36" s="221" t="s">
        <v>140</v>
      </c>
      <c r="B36" s="222"/>
      <c r="C36" s="222"/>
      <c r="D36" s="223"/>
      <c r="E36" s="224" t="s">
        <v>119</v>
      </c>
      <c r="F36" s="225"/>
      <c r="G36" s="225"/>
      <c r="H36" s="225"/>
      <c r="I36" s="226"/>
    </row>
    <row r="37" spans="1:10" x14ac:dyDescent="0.25">
      <c r="A37" s="183"/>
      <c r="B37" s="191"/>
      <c r="C37" s="32"/>
      <c r="D37" s="184"/>
      <c r="E37" s="224" t="s">
        <v>157</v>
      </c>
      <c r="F37" s="225"/>
      <c r="G37" s="225"/>
      <c r="H37" s="225"/>
      <c r="I37" s="226"/>
    </row>
    <row r="38" spans="1:10" x14ac:dyDescent="0.25">
      <c r="A38" s="105"/>
      <c r="B38" s="32"/>
      <c r="C38" s="32"/>
      <c r="D38" s="184"/>
      <c r="E38" s="224" t="s">
        <v>120</v>
      </c>
      <c r="F38" s="225"/>
      <c r="G38" s="225"/>
      <c r="H38" s="225"/>
      <c r="I38" s="226"/>
    </row>
    <row r="39" spans="1:10" x14ac:dyDescent="0.25">
      <c r="A39" s="105"/>
      <c r="B39" s="32"/>
      <c r="C39" s="32"/>
      <c r="D39" s="184"/>
      <c r="E39" s="224" t="s">
        <v>155</v>
      </c>
      <c r="F39" s="225"/>
      <c r="G39" s="225"/>
      <c r="H39" s="225"/>
      <c r="I39" s="226"/>
    </row>
    <row r="40" spans="1:10" ht="13.8" thickBot="1" x14ac:dyDescent="0.3">
      <c r="A40" s="185"/>
      <c r="B40" s="106"/>
      <c r="C40" s="106"/>
      <c r="D40" s="186"/>
      <c r="E40" s="229" t="s">
        <v>166</v>
      </c>
      <c r="F40" s="230"/>
      <c r="G40" s="230"/>
      <c r="H40" s="230"/>
      <c r="I40" s="231"/>
    </row>
  </sheetData>
  <mergeCells count="28">
    <mergeCell ref="A36:D36"/>
    <mergeCell ref="E36:I36"/>
    <mergeCell ref="E40:I40"/>
    <mergeCell ref="E38:I38"/>
    <mergeCell ref="E37:I37"/>
    <mergeCell ref="E39:I39"/>
    <mergeCell ref="A30:D30"/>
    <mergeCell ref="A33:D33"/>
    <mergeCell ref="A35:D35"/>
    <mergeCell ref="A29:D29"/>
    <mergeCell ref="E29:I29"/>
    <mergeCell ref="A31:D31"/>
    <mergeCell ref="A34:D34"/>
    <mergeCell ref="E33:I33"/>
    <mergeCell ref="E32:I32"/>
    <mergeCell ref="A32:D32"/>
    <mergeCell ref="E31:I31"/>
    <mergeCell ref="E34:I34"/>
    <mergeCell ref="E30:I30"/>
    <mergeCell ref="E35:I35"/>
    <mergeCell ref="J4:M4"/>
    <mergeCell ref="B4:E4"/>
    <mergeCell ref="F4:I4"/>
    <mergeCell ref="A28:D28"/>
    <mergeCell ref="A27:D27"/>
    <mergeCell ref="E27:I27"/>
    <mergeCell ref="A26:I26"/>
    <mergeCell ref="E28:I28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L31"/>
  <sheetViews>
    <sheetView tabSelected="1" workbookViewId="0">
      <selection activeCell="AA1" sqref="AA1"/>
    </sheetView>
  </sheetViews>
  <sheetFormatPr defaultColWidth="9.109375" defaultRowHeight="13.2" x14ac:dyDescent="0.25"/>
  <cols>
    <col min="1" max="1" width="12.33203125" style="12" customWidth="1"/>
    <col min="2" max="2" width="12.109375" style="12" customWidth="1"/>
    <col min="3" max="3" width="8.88671875" style="12" customWidth="1"/>
    <col min="4" max="5" width="12.5546875" style="12" customWidth="1"/>
    <col min="6" max="6" width="12.33203125" style="12" customWidth="1"/>
    <col min="7" max="7" width="11.44140625" style="12" customWidth="1"/>
    <col min="8" max="8" width="15" style="12" customWidth="1"/>
    <col min="9" max="9" width="14" style="12" bestFit="1" customWidth="1"/>
    <col min="10" max="10" width="12.33203125" style="12" bestFit="1" customWidth="1"/>
    <col min="11" max="16384" width="9.109375" style="12"/>
  </cols>
  <sheetData>
    <row r="1" spans="1:12" ht="18" x14ac:dyDescent="0.35">
      <c r="A1" s="113" t="s">
        <v>176</v>
      </c>
      <c r="B1" s="139"/>
      <c r="C1" s="140"/>
      <c r="D1" s="141"/>
      <c r="E1" s="141"/>
      <c r="F1" s="114"/>
      <c r="G1" s="142" t="s">
        <v>177</v>
      </c>
      <c r="H1" s="115"/>
      <c r="I1" s="116"/>
      <c r="J1" s="115"/>
    </row>
    <row r="2" spans="1:12" ht="12.75" customHeight="1" x14ac:dyDescent="0.35">
      <c r="A2" s="113"/>
      <c r="B2" s="139"/>
      <c r="C2" s="140"/>
      <c r="D2" s="141"/>
      <c r="E2" s="141"/>
      <c r="F2" s="114"/>
      <c r="G2" s="142"/>
      <c r="H2" s="115"/>
      <c r="I2" s="116"/>
      <c r="J2" s="115"/>
    </row>
    <row r="3" spans="1:12" x14ac:dyDescent="0.25">
      <c r="A3" s="115"/>
      <c r="B3" s="143"/>
      <c r="C3" s="144" t="s">
        <v>128</v>
      </c>
      <c r="D3" s="143"/>
      <c r="E3" s="143"/>
      <c r="F3" s="115"/>
      <c r="G3" s="142"/>
      <c r="H3" s="115"/>
      <c r="I3" s="116"/>
      <c r="J3" s="115"/>
    </row>
    <row r="4" spans="1:12" x14ac:dyDescent="0.25">
      <c r="A4" s="115"/>
      <c r="B4" s="145" t="s">
        <v>126</v>
      </c>
      <c r="C4" s="146" t="s">
        <v>161</v>
      </c>
      <c r="D4" s="145" t="s">
        <v>129</v>
      </c>
      <c r="E4" s="145" t="s">
        <v>160</v>
      </c>
      <c r="F4" s="101" t="s">
        <v>128</v>
      </c>
      <c r="G4" s="144" t="s">
        <v>128</v>
      </c>
      <c r="H4" s="115"/>
      <c r="I4" s="116"/>
      <c r="J4" s="115"/>
    </row>
    <row r="5" spans="1:12" ht="13.8" thickBot="1" x14ac:dyDescent="0.3">
      <c r="A5" s="102"/>
      <c r="B5" s="147" t="s">
        <v>127</v>
      </c>
      <c r="C5" s="148" t="s">
        <v>141</v>
      </c>
      <c r="D5" s="147" t="s">
        <v>127</v>
      </c>
      <c r="E5" s="147" t="s">
        <v>127</v>
      </c>
      <c r="F5" s="103" t="s">
        <v>73</v>
      </c>
      <c r="G5" s="148" t="s">
        <v>130</v>
      </c>
      <c r="H5" s="101" t="s">
        <v>125</v>
      </c>
      <c r="I5" s="101" t="s">
        <v>10</v>
      </c>
      <c r="J5" s="115"/>
      <c r="K5" s="6"/>
      <c r="L5" s="6"/>
    </row>
    <row r="6" spans="1:12" ht="13.8" thickTop="1" x14ac:dyDescent="0.25">
      <c r="A6" s="102"/>
      <c r="B6" s="149"/>
      <c r="C6" s="150"/>
      <c r="D6" s="149"/>
      <c r="E6" s="149"/>
      <c r="F6" s="102"/>
      <c r="G6" s="150"/>
      <c r="H6" s="116"/>
      <c r="I6" s="102"/>
      <c r="J6" s="115"/>
      <c r="K6" s="6"/>
      <c r="L6" s="6"/>
    </row>
    <row r="7" spans="1:12" ht="12.75" customHeight="1" x14ac:dyDescent="0.25">
      <c r="A7" s="101" t="s">
        <v>144</v>
      </c>
      <c r="B7" s="178">
        <v>90</v>
      </c>
      <c r="C7" s="104">
        <v>25</v>
      </c>
      <c r="D7" s="149">
        <f>B7*(C7/100)</f>
        <v>22.5</v>
      </c>
      <c r="E7" s="149">
        <f>B7+D7</f>
        <v>112.5</v>
      </c>
      <c r="F7" s="102">
        <v>450</v>
      </c>
      <c r="G7" s="150">
        <f>E7/(F7/1000)</f>
        <v>250</v>
      </c>
      <c r="H7" s="227" t="s">
        <v>132</v>
      </c>
      <c r="I7" s="102" t="s">
        <v>131</v>
      </c>
      <c r="J7" s="115"/>
      <c r="K7" s="6"/>
      <c r="L7" s="6"/>
    </row>
    <row r="8" spans="1:12" x14ac:dyDescent="0.25">
      <c r="A8" s="101" t="s">
        <v>145</v>
      </c>
      <c r="B8" s="178">
        <v>90</v>
      </c>
      <c r="C8" s="104">
        <v>25</v>
      </c>
      <c r="D8" s="149">
        <f t="shared" ref="D8:D17" si="0">B8*(C8/100)</f>
        <v>22.5</v>
      </c>
      <c r="E8" s="149">
        <f t="shared" ref="E8:E17" si="1">B8+D8</f>
        <v>112.5</v>
      </c>
      <c r="F8" s="102">
        <v>450</v>
      </c>
      <c r="G8" s="150">
        <f t="shared" ref="G8:G17" si="2">E8/(F8/1000)</f>
        <v>250</v>
      </c>
      <c r="H8" s="227"/>
      <c r="I8" s="102"/>
      <c r="J8" s="115"/>
      <c r="K8" s="6"/>
      <c r="L8" s="6"/>
    </row>
    <row r="9" spans="1:12" x14ac:dyDescent="0.25">
      <c r="A9" s="101" t="s">
        <v>146</v>
      </c>
      <c r="B9" s="178">
        <v>90</v>
      </c>
      <c r="C9" s="104">
        <v>25</v>
      </c>
      <c r="D9" s="149">
        <f t="shared" si="0"/>
        <v>22.5</v>
      </c>
      <c r="E9" s="149">
        <f t="shared" si="1"/>
        <v>112.5</v>
      </c>
      <c r="F9" s="102">
        <v>450</v>
      </c>
      <c r="G9" s="150">
        <f t="shared" si="2"/>
        <v>250</v>
      </c>
      <c r="H9" s="227"/>
      <c r="I9" s="102"/>
      <c r="J9" s="115"/>
      <c r="K9" s="6"/>
      <c r="L9" s="6"/>
    </row>
    <row r="10" spans="1:12" x14ac:dyDescent="0.25">
      <c r="A10" s="102"/>
      <c r="B10" s="149"/>
      <c r="C10" s="150"/>
      <c r="D10" s="149"/>
      <c r="E10" s="149"/>
      <c r="F10" s="102"/>
      <c r="G10" s="150"/>
      <c r="H10" s="116"/>
      <c r="I10" s="102"/>
      <c r="J10" s="115"/>
      <c r="K10" s="6"/>
      <c r="L10" s="6"/>
    </row>
    <row r="11" spans="1:12" ht="12.75" customHeight="1" x14ac:dyDescent="0.25">
      <c r="A11" s="101" t="s">
        <v>147</v>
      </c>
      <c r="B11" s="150">
        <v>900</v>
      </c>
      <c r="C11" s="150">
        <v>15</v>
      </c>
      <c r="D11" s="150">
        <f t="shared" si="0"/>
        <v>135</v>
      </c>
      <c r="E11" s="150">
        <f t="shared" si="1"/>
        <v>1035</v>
      </c>
      <c r="F11" s="102">
        <v>450</v>
      </c>
      <c r="G11" s="150">
        <f t="shared" si="2"/>
        <v>2300</v>
      </c>
      <c r="H11" s="227" t="s">
        <v>132</v>
      </c>
      <c r="I11" s="102"/>
      <c r="J11" s="115"/>
      <c r="K11" s="6"/>
      <c r="L11" s="6"/>
    </row>
    <row r="12" spans="1:12" x14ac:dyDescent="0.25">
      <c r="A12" s="101" t="s">
        <v>148</v>
      </c>
      <c r="B12" s="150">
        <v>900</v>
      </c>
      <c r="C12" s="150">
        <v>15</v>
      </c>
      <c r="D12" s="150">
        <f t="shared" si="0"/>
        <v>135</v>
      </c>
      <c r="E12" s="150">
        <f t="shared" si="1"/>
        <v>1035</v>
      </c>
      <c r="F12" s="102">
        <v>450</v>
      </c>
      <c r="G12" s="150">
        <f t="shared" si="2"/>
        <v>2300</v>
      </c>
      <c r="H12" s="227"/>
      <c r="I12" s="102"/>
      <c r="J12" s="115"/>
      <c r="K12" s="6"/>
      <c r="L12" s="6"/>
    </row>
    <row r="13" spans="1:12" x14ac:dyDescent="0.25">
      <c r="A13" s="101" t="s">
        <v>149</v>
      </c>
      <c r="B13" s="150">
        <v>900</v>
      </c>
      <c r="C13" s="150">
        <v>15</v>
      </c>
      <c r="D13" s="150">
        <f t="shared" si="0"/>
        <v>135</v>
      </c>
      <c r="E13" s="150">
        <f t="shared" si="1"/>
        <v>1035</v>
      </c>
      <c r="F13" s="102">
        <v>450</v>
      </c>
      <c r="G13" s="150">
        <f t="shared" si="2"/>
        <v>2300</v>
      </c>
      <c r="H13" s="227"/>
      <c r="I13" s="102"/>
      <c r="J13" s="115"/>
      <c r="K13" s="6"/>
      <c r="L13" s="6"/>
    </row>
    <row r="14" spans="1:12" x14ac:dyDescent="0.25">
      <c r="A14" s="102"/>
      <c r="B14" s="150"/>
      <c r="C14" s="150"/>
      <c r="D14" s="150"/>
      <c r="E14" s="150"/>
      <c r="F14" s="102"/>
      <c r="G14" s="150"/>
      <c r="H14" s="117"/>
      <c r="I14" s="102"/>
      <c r="J14" s="115"/>
      <c r="K14" s="6"/>
      <c r="L14" s="6"/>
    </row>
    <row r="15" spans="1:12" ht="12.75" customHeight="1" x14ac:dyDescent="0.25">
      <c r="A15" s="101" t="s">
        <v>150</v>
      </c>
      <c r="B15" s="150">
        <v>4200</v>
      </c>
      <c r="C15" s="150">
        <v>5</v>
      </c>
      <c r="D15" s="150">
        <f t="shared" si="0"/>
        <v>210</v>
      </c>
      <c r="E15" s="150">
        <f t="shared" si="1"/>
        <v>4410</v>
      </c>
      <c r="F15" s="102">
        <v>450</v>
      </c>
      <c r="G15" s="150">
        <f t="shared" si="2"/>
        <v>9800</v>
      </c>
      <c r="H15" s="228" t="s">
        <v>142</v>
      </c>
      <c r="I15" s="100"/>
      <c r="J15" s="115"/>
      <c r="K15" s="6"/>
      <c r="L15" s="6"/>
    </row>
    <row r="16" spans="1:12" x14ac:dyDescent="0.25">
      <c r="A16" s="101" t="s">
        <v>151</v>
      </c>
      <c r="B16" s="150">
        <v>4200</v>
      </c>
      <c r="C16" s="150">
        <v>5</v>
      </c>
      <c r="D16" s="150">
        <f t="shared" si="0"/>
        <v>210</v>
      </c>
      <c r="E16" s="150">
        <f t="shared" si="1"/>
        <v>4410</v>
      </c>
      <c r="F16" s="102">
        <v>450</v>
      </c>
      <c r="G16" s="150">
        <f t="shared" si="2"/>
        <v>9800</v>
      </c>
      <c r="H16" s="228"/>
      <c r="I16" s="100"/>
      <c r="J16" s="115"/>
      <c r="K16" s="6"/>
      <c r="L16" s="6"/>
    </row>
    <row r="17" spans="1:12" x14ac:dyDescent="0.25">
      <c r="A17" s="101" t="s">
        <v>152</v>
      </c>
      <c r="B17" s="150">
        <v>4200</v>
      </c>
      <c r="C17" s="150">
        <v>5</v>
      </c>
      <c r="D17" s="150">
        <f t="shared" si="0"/>
        <v>210</v>
      </c>
      <c r="E17" s="150">
        <f t="shared" si="1"/>
        <v>4410</v>
      </c>
      <c r="F17" s="102">
        <v>450</v>
      </c>
      <c r="G17" s="150">
        <f t="shared" si="2"/>
        <v>9800</v>
      </c>
      <c r="H17" s="228"/>
      <c r="I17" s="100"/>
      <c r="J17" s="115"/>
      <c r="K17" s="6"/>
      <c r="L17" s="6"/>
    </row>
    <row r="18" spans="1:12" x14ac:dyDescent="0.25">
      <c r="A18" s="102"/>
      <c r="B18" s="149"/>
      <c r="C18" s="150"/>
      <c r="D18" s="149"/>
      <c r="E18" s="149"/>
      <c r="F18" s="102"/>
      <c r="G18" s="150"/>
      <c r="H18" s="102"/>
      <c r="I18" s="116"/>
      <c r="J18" s="100"/>
      <c r="K18" s="6"/>
      <c r="L18" s="6"/>
    </row>
    <row r="19" spans="1:12" x14ac:dyDescent="0.25">
      <c r="A19" s="119"/>
      <c r="B19" s="151"/>
      <c r="C19" s="152"/>
      <c r="D19" s="151"/>
      <c r="E19" s="151"/>
      <c r="F19" s="119"/>
      <c r="G19" s="152"/>
      <c r="H19" s="119"/>
      <c r="I19" s="153"/>
      <c r="J19" s="154"/>
      <c r="K19" s="6"/>
      <c r="L19" s="6"/>
    </row>
    <row r="20" spans="1:12" x14ac:dyDescent="0.25">
      <c r="A20" s="119"/>
      <c r="B20" s="119"/>
      <c r="C20" s="119"/>
      <c r="D20" s="119"/>
      <c r="E20" s="119"/>
      <c r="F20" s="119"/>
      <c r="G20" s="119"/>
      <c r="H20" s="119"/>
      <c r="I20" s="120"/>
      <c r="J20" s="100"/>
      <c r="K20" s="6"/>
      <c r="L20" s="6"/>
    </row>
    <row r="21" spans="1:12" ht="15.6" x14ac:dyDescent="0.3">
      <c r="A21" s="121"/>
      <c r="B21" s="122"/>
      <c r="C21" s="123"/>
      <c r="D21" s="123"/>
      <c r="E21" s="123"/>
      <c r="F21" s="13"/>
      <c r="G21" s="123"/>
      <c r="H21" s="123"/>
      <c r="I21" s="124"/>
      <c r="J21" s="99"/>
      <c r="K21" s="99"/>
      <c r="L21" s="99"/>
    </row>
    <row r="22" spans="1:12" x14ac:dyDescent="0.25">
      <c r="A22" s="122"/>
      <c r="B22" s="122"/>
      <c r="C22" s="123"/>
      <c r="D22" s="123"/>
      <c r="E22" s="123"/>
      <c r="F22" s="123"/>
      <c r="G22" s="123"/>
      <c r="H22" s="123"/>
      <c r="I22" s="124"/>
      <c r="J22" s="99"/>
      <c r="K22" s="99"/>
      <c r="L22" s="99"/>
    </row>
    <row r="23" spans="1:12" x14ac:dyDescent="0.25">
      <c r="A23" s="125"/>
      <c r="B23" s="125"/>
      <c r="C23" s="123"/>
      <c r="D23" s="123"/>
      <c r="E23" s="123"/>
      <c r="F23" s="125"/>
      <c r="G23" s="126"/>
      <c r="H23" s="126"/>
      <c r="I23" s="124"/>
      <c r="J23" s="99"/>
      <c r="K23" s="99"/>
      <c r="L23" s="99"/>
    </row>
    <row r="24" spans="1:12" x14ac:dyDescent="0.25">
      <c r="A24" s="125"/>
      <c r="B24" s="126"/>
      <c r="C24" s="126"/>
      <c r="D24" s="14"/>
      <c r="E24" s="14"/>
      <c r="F24" s="125"/>
      <c r="G24" s="126"/>
      <c r="H24" s="126"/>
      <c r="I24" s="123"/>
      <c r="J24" s="99"/>
      <c r="K24" s="99"/>
      <c r="L24" s="99"/>
    </row>
    <row r="25" spans="1:12" x14ac:dyDescent="0.25">
      <c r="A25" s="127"/>
      <c r="B25" s="128"/>
      <c r="C25" s="129"/>
      <c r="D25" s="14"/>
      <c r="E25" s="14"/>
      <c r="F25" s="127"/>
      <c r="G25" s="129"/>
      <c r="H25" s="34"/>
      <c r="I25" s="14"/>
    </row>
    <row r="26" spans="1:12" x14ac:dyDescent="0.25">
      <c r="A26" s="127"/>
      <c r="B26" s="128"/>
      <c r="C26" s="129"/>
      <c r="D26" s="14"/>
      <c r="E26" s="14"/>
      <c r="F26" s="127"/>
      <c r="G26" s="129"/>
      <c r="H26" s="34"/>
      <c r="I26" s="14"/>
    </row>
    <row r="27" spans="1:12" x14ac:dyDescent="0.25">
      <c r="A27" s="127"/>
      <c r="B27" s="128"/>
      <c r="C27" s="129"/>
      <c r="D27" s="14"/>
      <c r="E27" s="14"/>
      <c r="F27" s="127"/>
      <c r="G27" s="129"/>
      <c r="H27" s="34"/>
      <c r="I27" s="14"/>
    </row>
    <row r="28" spans="1:12" x14ac:dyDescent="0.25">
      <c r="A28" s="127"/>
      <c r="B28" s="128"/>
      <c r="C28" s="129"/>
      <c r="D28" s="14"/>
      <c r="E28" s="14"/>
      <c r="F28" s="127"/>
      <c r="G28" s="129"/>
      <c r="H28" s="34"/>
      <c r="I28" s="14"/>
    </row>
    <row r="29" spans="1:12" x14ac:dyDescent="0.25">
      <c r="A29" s="127"/>
      <c r="B29" s="128"/>
      <c r="C29" s="129"/>
      <c r="D29" s="14"/>
      <c r="E29" s="14"/>
      <c r="F29" s="127"/>
      <c r="G29" s="129"/>
      <c r="H29" s="34"/>
      <c r="I29" s="14"/>
    </row>
    <row r="30" spans="1:12" x14ac:dyDescent="0.25">
      <c r="A30" s="127"/>
      <c r="B30" s="128"/>
      <c r="C30" s="129"/>
      <c r="D30" s="14"/>
      <c r="E30" s="14"/>
      <c r="F30" s="127"/>
      <c r="G30" s="129"/>
      <c r="H30" s="34"/>
      <c r="I30" s="14"/>
    </row>
    <row r="31" spans="1:12" x14ac:dyDescent="0.25">
      <c r="A31" s="14"/>
      <c r="B31" s="14"/>
      <c r="C31" s="14"/>
      <c r="D31" s="14"/>
      <c r="E31" s="14"/>
      <c r="F31" s="14"/>
      <c r="G31" s="14"/>
      <c r="H31" s="14"/>
      <c r="I31" s="130"/>
    </row>
  </sheetData>
  <mergeCells count="3">
    <mergeCell ref="H7:H9"/>
    <mergeCell ref="H11:H13"/>
    <mergeCell ref="H15:H17"/>
  </mergeCells>
  <phoneticPr fontId="12" type="noConversion"/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9" baseType="lpstr">
      <vt:lpstr>Class 1</vt:lpstr>
      <vt:lpstr>Class 2</vt:lpstr>
      <vt:lpstr>Class 3</vt:lpstr>
      <vt:lpstr>Class 3 PSD</vt:lpstr>
      <vt:lpstr>Stats Table</vt:lpstr>
      <vt:lpstr>Sample Specs</vt:lpstr>
      <vt:lpstr>C1-FineSplit Chart</vt:lpstr>
      <vt:lpstr>C1-SandSplit Chart</vt:lpstr>
      <vt:lpstr>C1-SedWeight Chart</vt:lpstr>
      <vt:lpstr>C1-SSC Chart</vt:lpstr>
      <vt:lpstr>C2-FineSplit Chart</vt:lpstr>
      <vt:lpstr>C2-SandSplit Chart</vt:lpstr>
      <vt:lpstr>C2-SedWeight Chart</vt:lpstr>
      <vt:lpstr>C2-SSC Chart</vt:lpstr>
      <vt:lpstr>C3-FineSplit Chart</vt:lpstr>
      <vt:lpstr>C3-SandSplit Chart</vt:lpstr>
      <vt:lpstr>C3-SedWeight Chart</vt:lpstr>
      <vt:lpstr>C3-SSC Chart</vt:lpstr>
      <vt:lpstr>C3 PSD 002 Chart</vt:lpstr>
      <vt:lpstr>C3 PSD 004 Chart</vt:lpstr>
      <vt:lpstr>C3 PSD 008 Chart</vt:lpstr>
      <vt:lpstr>C3 PSD 016 Chart</vt:lpstr>
      <vt:lpstr>C3 PSD 031 Chart</vt:lpstr>
      <vt:lpstr>'Class 2'!_105mg</vt:lpstr>
      <vt:lpstr>'Class 3'!_2222mg</vt:lpstr>
      <vt:lpstr>'Class 3 PSD'!_2222mg</vt:lpstr>
      <vt:lpstr>'Class 1'!_65mg</vt:lpstr>
      <vt:lpstr>'Class 2'!_65mg</vt:lpstr>
      <vt:lpstr>'Class 3'!_65mg</vt:lpstr>
    </vt:vector>
  </TitlesOfParts>
  <Company>BQS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 burke</dc:creator>
  <cp:lastModifiedBy>Mark Woodworth</cp:lastModifiedBy>
  <cp:lastPrinted>2015-02-03T20:34:12Z</cp:lastPrinted>
  <dcterms:created xsi:type="dcterms:W3CDTF">2003-01-15T21:42:02Z</dcterms:created>
  <dcterms:modified xsi:type="dcterms:W3CDTF">2015-06-03T16:21:56Z</dcterms:modified>
</cp:coreProperties>
</file>